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5255" windowHeight="7170" tabRatio="502"/>
  </bookViews>
  <sheets>
    <sheet name="DATA" sheetId="3" r:id="rId1"/>
    <sheet name="LOT" sheetId="5" state="hidden" r:id="rId2"/>
    <sheet name="CALLS" sheetId="6" state="hidden" r:id="rId3"/>
    <sheet name="PUTS" sheetId="7" state="hidden" r:id="rId4"/>
    <sheet name="PV_DAY" sheetId="4" state="hidden" r:id="rId5"/>
    <sheet name="Margin" sheetId="12" state="hidden" r:id="rId6"/>
    <sheet name="FUTURE" sheetId="14" state="hidden" r:id="rId7"/>
  </sheets>
  <definedNames>
    <definedName name="_28_Mar_2013" localSheetId="2">CALLS!$B$1:$I$520</definedName>
    <definedName name="_28_Mar_2013" localSheetId="3">PUTS!$B$1:$I$520</definedName>
    <definedName name="_xlnm._FilterDatabase" localSheetId="2" hidden="1">CALLS!$A$191:$G$191</definedName>
    <definedName name="_xlnm._FilterDatabase" localSheetId="0" hidden="1">DATA!$A$1:$Y$201</definedName>
    <definedName name="_xlnm._FilterDatabase" localSheetId="4" hidden="1">PV_DAY!$A$1:$O$1</definedName>
  </definedNames>
  <calcPr calcId="124519"/>
</workbook>
</file>

<file path=xl/calcChain.xml><?xml version="1.0" encoding="utf-8"?>
<calcChain xmlns="http://schemas.openxmlformats.org/spreadsheetml/2006/main">
  <c r="A1363" i="4"/>
  <c r="A1362"/>
  <c r="A1361"/>
  <c r="A1360"/>
  <c r="A1359"/>
  <c r="A1358"/>
  <c r="A1357"/>
  <c r="A1356"/>
  <c r="A1355"/>
  <c r="A1354"/>
  <c r="A1353"/>
  <c r="A1352"/>
  <c r="A1351"/>
  <c r="A1350"/>
  <c r="A1349"/>
  <c r="A1348"/>
  <c r="A1347"/>
  <c r="A1346"/>
  <c r="A1345"/>
  <c r="A1344"/>
  <c r="A1343"/>
  <c r="A1342"/>
  <c r="A1341"/>
  <c r="A1340"/>
  <c r="A1339"/>
  <c r="A1338"/>
  <c r="A1337"/>
  <c r="A1336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5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6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C2" i="3"/>
  <c r="C102" s="1"/>
  <c r="Z293" i="7"/>
  <c r="Z292"/>
  <c r="Z291"/>
  <c r="Z290"/>
  <c r="Z289"/>
  <c r="Z288"/>
  <c r="Z287"/>
  <c r="Z286"/>
  <c r="Z285"/>
  <c r="Z284"/>
  <c r="Z283"/>
  <c r="Z282"/>
  <c r="Z281"/>
  <c r="Z280"/>
  <c r="Z279"/>
  <c r="Z278"/>
  <c r="Z277"/>
  <c r="Z276"/>
  <c r="Z275"/>
  <c r="Z274"/>
  <c r="Z273"/>
  <c r="Z272"/>
  <c r="Z271"/>
  <c r="Z270"/>
  <c r="Z269"/>
  <c r="Z268"/>
  <c r="Z267"/>
  <c r="Z266"/>
  <c r="Z265"/>
  <c r="Z264"/>
  <c r="Z263"/>
  <c r="Z262"/>
  <c r="Z261"/>
  <c r="Z260"/>
  <c r="Z259"/>
  <c r="Z258"/>
  <c r="Z257"/>
  <c r="Z256"/>
  <c r="Z255"/>
  <c r="Z254"/>
  <c r="Z253"/>
  <c r="Z252"/>
  <c r="Z251"/>
  <c r="Z250"/>
  <c r="Z249"/>
  <c r="Z248"/>
  <c r="Z247"/>
  <c r="Z246"/>
  <c r="Z245"/>
  <c r="Z244"/>
  <c r="Z243"/>
  <c r="Z242"/>
  <c r="Z241"/>
  <c r="Z240"/>
  <c r="Z239"/>
  <c r="Z238"/>
  <c r="Z237"/>
  <c r="Z236"/>
  <c r="Z235"/>
  <c r="Z234"/>
  <c r="Z233"/>
  <c r="Z232"/>
  <c r="Z231"/>
  <c r="Z230"/>
  <c r="Z229"/>
  <c r="Z228"/>
  <c r="Z227"/>
  <c r="Z226"/>
  <c r="Z225"/>
  <c r="Z224"/>
  <c r="Z223"/>
  <c r="Z222"/>
  <c r="Z221"/>
  <c r="Z220"/>
  <c r="Z219"/>
  <c r="Z218"/>
  <c r="Z217"/>
  <c r="Z216"/>
  <c r="Z215"/>
  <c r="Z214"/>
  <c r="Z213"/>
  <c r="Z212"/>
  <c r="Z211"/>
  <c r="Z210"/>
  <c r="Z209"/>
  <c r="Z208"/>
  <c r="Z207"/>
  <c r="Z206"/>
  <c r="Z205"/>
  <c r="Z204"/>
  <c r="Z203"/>
  <c r="Z202"/>
  <c r="Z201"/>
  <c r="Z200"/>
  <c r="Z199"/>
  <c r="Z198"/>
  <c r="Z197"/>
  <c r="Z196"/>
  <c r="Z195"/>
  <c r="Z194"/>
  <c r="Z193"/>
  <c r="Z192"/>
  <c r="Z191"/>
  <c r="Z190"/>
  <c r="Z189"/>
  <c r="Z188"/>
  <c r="Z187"/>
  <c r="Z186"/>
  <c r="Z295"/>
  <c r="Z294"/>
  <c r="D1" i="3"/>
  <c r="D2" s="1"/>
  <c r="G25" i="14"/>
  <c r="G24"/>
  <c r="G23"/>
  <c r="G22"/>
  <c r="G21"/>
  <c r="G19"/>
  <c r="G18"/>
  <c r="G17"/>
  <c r="G16"/>
  <c r="G15"/>
  <c r="G13"/>
  <c r="G12"/>
  <c r="G11"/>
  <c r="G10"/>
  <c r="G9"/>
  <c r="G7"/>
  <c r="G6"/>
  <c r="G5"/>
  <c r="G4"/>
  <c r="G3"/>
  <c r="Z500" i="6"/>
  <c r="Z499"/>
  <c r="Z498"/>
  <c r="Z497"/>
  <c r="Z496"/>
  <c r="Z495"/>
  <c r="Z494"/>
  <c r="Z493"/>
  <c r="Z492"/>
  <c r="Z491"/>
  <c r="Z490"/>
  <c r="Z489"/>
  <c r="Z488"/>
  <c r="Z487"/>
  <c r="Z486"/>
  <c r="Z485"/>
  <c r="Z484"/>
  <c r="Z483"/>
  <c r="Z482"/>
  <c r="Z481"/>
  <c r="Z480"/>
  <c r="Z479"/>
  <c r="Z478"/>
  <c r="Z477"/>
  <c r="Z476"/>
  <c r="Z475"/>
  <c r="Z474"/>
  <c r="Z473"/>
  <c r="Z472"/>
  <c r="Z471"/>
  <c r="Z470"/>
  <c r="Z469"/>
  <c r="Z468"/>
  <c r="Z467"/>
  <c r="Z466"/>
  <c r="Z465"/>
  <c r="Z464"/>
  <c r="Z463"/>
  <c r="Z462"/>
  <c r="Z461"/>
  <c r="Z460"/>
  <c r="Z459"/>
  <c r="Z458"/>
  <c r="Z457"/>
  <c r="Z456"/>
  <c r="Z455"/>
  <c r="Z454"/>
  <c r="Z453"/>
  <c r="Z452"/>
  <c r="Z451"/>
  <c r="Z450"/>
  <c r="Z449"/>
  <c r="Z448"/>
  <c r="Z447"/>
  <c r="Z446"/>
  <c r="Z445"/>
  <c r="Z444"/>
  <c r="Z443"/>
  <c r="Z442"/>
  <c r="Z441"/>
  <c r="Z440"/>
  <c r="Z439"/>
  <c r="Z438"/>
  <c r="Z437"/>
  <c r="Z436"/>
  <c r="Z435"/>
  <c r="Z434"/>
  <c r="Z433"/>
  <c r="Z432"/>
  <c r="Z431"/>
  <c r="Z430"/>
  <c r="Z429"/>
  <c r="Z428"/>
  <c r="Z427"/>
  <c r="Z426"/>
  <c r="Z425"/>
  <c r="Z424"/>
  <c r="Z423"/>
  <c r="Z422"/>
  <c r="Z421"/>
  <c r="Z420"/>
  <c r="Z419"/>
  <c r="Z418"/>
  <c r="Z417"/>
  <c r="Z416"/>
  <c r="Z415"/>
  <c r="Z414"/>
  <c r="Z413"/>
  <c r="Z412"/>
  <c r="Z411"/>
  <c r="Z410"/>
  <c r="Z409"/>
  <c r="Z408"/>
  <c r="Z407"/>
  <c r="Z406"/>
  <c r="Z405"/>
  <c r="Z404"/>
  <c r="Z403"/>
  <c r="Z402"/>
  <c r="Z401"/>
  <c r="Z400"/>
  <c r="Z399"/>
  <c r="Z398"/>
  <c r="Z397"/>
  <c r="Z396"/>
  <c r="Z395"/>
  <c r="Z394"/>
  <c r="Z393"/>
  <c r="Z392"/>
  <c r="Z391"/>
  <c r="Z390"/>
  <c r="Z389"/>
  <c r="Z388"/>
  <c r="Z387"/>
  <c r="Z386"/>
  <c r="Z385"/>
  <c r="Z384"/>
  <c r="Z383"/>
  <c r="Z382"/>
  <c r="Z381"/>
  <c r="Z380"/>
  <c r="Z379"/>
  <c r="Z378"/>
  <c r="Z377"/>
  <c r="Z376"/>
  <c r="Z375"/>
  <c r="Z374"/>
  <c r="Z373"/>
  <c r="Z372"/>
  <c r="Z371"/>
  <c r="Z370"/>
  <c r="Z369"/>
  <c r="Z368"/>
  <c r="Z367"/>
  <c r="Z366"/>
  <c r="Z365"/>
  <c r="Z364"/>
  <c r="Z363"/>
  <c r="Z362"/>
  <c r="Z361"/>
  <c r="Z360"/>
  <c r="Z359"/>
  <c r="Z358"/>
  <c r="Z357"/>
  <c r="Z356"/>
  <c r="Z355"/>
  <c r="Z354"/>
  <c r="Z353"/>
  <c r="Z352"/>
  <c r="Z351"/>
  <c r="Z350"/>
  <c r="Z349"/>
  <c r="Z348"/>
  <c r="Z347"/>
  <c r="Z346"/>
  <c r="Z345"/>
  <c r="Z344"/>
  <c r="Z343"/>
  <c r="Z342"/>
  <c r="Z341"/>
  <c r="Z340"/>
  <c r="Z339"/>
  <c r="Z338"/>
  <c r="Z337"/>
  <c r="Z336"/>
  <c r="Z335"/>
  <c r="Z334"/>
  <c r="Z333"/>
  <c r="Z332"/>
  <c r="Z331"/>
  <c r="Z330"/>
  <c r="Z329"/>
  <c r="Z328"/>
  <c r="Z327"/>
  <c r="Z326"/>
  <c r="Z325"/>
  <c r="Z324"/>
  <c r="Z323"/>
  <c r="Z322"/>
  <c r="Z321"/>
  <c r="Z320"/>
  <c r="Z319"/>
  <c r="Z318"/>
  <c r="Z317"/>
  <c r="Z316"/>
  <c r="Z315"/>
  <c r="Z314"/>
  <c r="Z313"/>
  <c r="Z312"/>
  <c r="Z311"/>
  <c r="Z310"/>
  <c r="Z309"/>
  <c r="Z308"/>
  <c r="Z307"/>
  <c r="C20" i="14"/>
  <c r="A21" s="1"/>
  <c r="Z306" i="6"/>
  <c r="Z305"/>
  <c r="Z304"/>
  <c r="C14" i="14"/>
  <c r="A15" s="1"/>
  <c r="Z303" i="6"/>
  <c r="Z302"/>
  <c r="Z301"/>
  <c r="Z300"/>
  <c r="Z299"/>
  <c r="C8" i="14"/>
  <c r="A9"/>
  <c r="Z298" i="6"/>
  <c r="Z297"/>
  <c r="Z296"/>
  <c r="Z295"/>
  <c r="C2" i="14"/>
  <c r="A3"/>
  <c r="Z294" i="6"/>
  <c r="Z293"/>
  <c r="Z292"/>
  <c r="Z291"/>
  <c r="Z290"/>
  <c r="Z289"/>
  <c r="Z288"/>
  <c r="Z287"/>
  <c r="Z286"/>
  <c r="Z285"/>
  <c r="Z284"/>
  <c r="Z283"/>
  <c r="Z282"/>
  <c r="Z281"/>
  <c r="Z280"/>
  <c r="Z279"/>
  <c r="Z278"/>
  <c r="Z277"/>
  <c r="Z276"/>
  <c r="Z275"/>
  <c r="Z274"/>
  <c r="Z273"/>
  <c r="Z272"/>
  <c r="Z271"/>
  <c r="Z270"/>
  <c r="Z269"/>
  <c r="Z268"/>
  <c r="Z267"/>
  <c r="Z266"/>
  <c r="Z265"/>
  <c r="Z264"/>
  <c r="Z263"/>
  <c r="Z262"/>
  <c r="Z261"/>
  <c r="Z260"/>
  <c r="Z259"/>
  <c r="Z258"/>
  <c r="Z257"/>
  <c r="Z256"/>
  <c r="Z255"/>
  <c r="Z254"/>
  <c r="Z253"/>
  <c r="Z252"/>
  <c r="Z251"/>
  <c r="Z250"/>
  <c r="Z249"/>
  <c r="Z248"/>
  <c r="Z247"/>
  <c r="Z246"/>
  <c r="Z245"/>
  <c r="Z244"/>
  <c r="Z243"/>
  <c r="Z242"/>
  <c r="Z241"/>
  <c r="Z240"/>
  <c r="Z239"/>
  <c r="Z238"/>
  <c r="Z237"/>
  <c r="Z236"/>
  <c r="Z235"/>
  <c r="Z234"/>
  <c r="Z233"/>
  <c r="Z232"/>
  <c r="Z231"/>
  <c r="Z230"/>
  <c r="Z229"/>
  <c r="Z228"/>
  <c r="Z227"/>
  <c r="Z226"/>
  <c r="Z225"/>
  <c r="Z224"/>
  <c r="Z223"/>
  <c r="Z222"/>
  <c r="Z221"/>
  <c r="Z220"/>
  <c r="Z219"/>
  <c r="Z218"/>
  <c r="Z217"/>
  <c r="Z216"/>
  <c r="Z215"/>
  <c r="Z214"/>
  <c r="Z213"/>
  <c r="Z212"/>
  <c r="Z211"/>
  <c r="Z210"/>
  <c r="Z209"/>
  <c r="Z208"/>
  <c r="Z207"/>
  <c r="Z206"/>
  <c r="Z205"/>
  <c r="Z204"/>
  <c r="Z203"/>
  <c r="Z202"/>
  <c r="Z201"/>
  <c r="Z200"/>
  <c r="Z199"/>
  <c r="Z198"/>
  <c r="Z197"/>
  <c r="Z196"/>
  <c r="Z195"/>
  <c r="Z194"/>
  <c r="Z193"/>
  <c r="Z191"/>
  <c r="Z192"/>
  <c r="A16" i="14"/>
  <c r="A17" s="1"/>
  <c r="A18" s="1"/>
  <c r="A19" s="1"/>
  <c r="B15"/>
  <c r="I2" i="3"/>
  <c r="G2"/>
  <c r="D3"/>
  <c r="E3"/>
  <c r="G3"/>
  <c r="H3"/>
  <c r="B16" i="14" l="1"/>
  <c r="E15"/>
  <c r="D15"/>
  <c r="F15"/>
  <c r="A22"/>
  <c r="A23" s="1"/>
  <c r="A24" s="1"/>
  <c r="A25" s="1"/>
  <c r="B21"/>
  <c r="G102" i="3"/>
  <c r="F102"/>
  <c r="H102"/>
  <c r="I102"/>
  <c r="C103"/>
  <c r="E102"/>
  <c r="B3"/>
  <c r="N3" s="1"/>
  <c r="A4" i="14"/>
  <c r="A5" s="1"/>
  <c r="A6" s="1"/>
  <c r="A7" s="1"/>
  <c r="B3"/>
  <c r="A10"/>
  <c r="A11" s="1"/>
  <c r="A12" s="1"/>
  <c r="A13" s="1"/>
  <c r="B9"/>
  <c r="I3" i="3"/>
  <c r="D4"/>
  <c r="F3"/>
  <c r="F2"/>
  <c r="H2"/>
  <c r="E2"/>
  <c r="A3" l="1"/>
  <c r="H103"/>
  <c r="I103"/>
  <c r="G103"/>
  <c r="F103"/>
  <c r="C104"/>
  <c r="E103"/>
  <c r="B17" i="14"/>
  <c r="D16"/>
  <c r="F16"/>
  <c r="E16"/>
  <c r="A2" i="3"/>
  <c r="B2"/>
  <c r="N2" s="1"/>
  <c r="D5"/>
  <c r="E4"/>
  <c r="H4"/>
  <c r="G4"/>
  <c r="I4"/>
  <c r="F4"/>
  <c r="F9" i="14"/>
  <c r="B12"/>
  <c r="B11"/>
  <c r="E9"/>
  <c r="B10"/>
  <c r="D9"/>
  <c r="B13"/>
  <c r="F3"/>
  <c r="B4"/>
  <c r="B5"/>
  <c r="E3"/>
  <c r="D3"/>
  <c r="B7"/>
  <c r="B6"/>
  <c r="A102" i="3"/>
  <c r="B102"/>
  <c r="N102" s="1"/>
  <c r="F21" i="14"/>
  <c r="D21"/>
  <c r="B25"/>
  <c r="B22"/>
  <c r="B23"/>
  <c r="E21"/>
  <c r="B24"/>
  <c r="F24" l="1"/>
  <c r="E24"/>
  <c r="D24"/>
  <c r="D23"/>
  <c r="F23"/>
  <c r="E23"/>
  <c r="E25"/>
  <c r="D25"/>
  <c r="F25"/>
  <c r="J102" i="3"/>
  <c r="K102"/>
  <c r="E7" i="14"/>
  <c r="F7"/>
  <c r="D7"/>
  <c r="E4"/>
  <c r="D4"/>
  <c r="F4"/>
  <c r="E13"/>
  <c r="F13"/>
  <c r="D13"/>
  <c r="F10"/>
  <c r="D10"/>
  <c r="E10"/>
  <c r="E11"/>
  <c r="D11"/>
  <c r="F11"/>
  <c r="D6" i="3"/>
  <c r="I5"/>
  <c r="E5"/>
  <c r="H5"/>
  <c r="G5"/>
  <c r="F5"/>
  <c r="E17" i="14"/>
  <c r="F17"/>
  <c r="D17"/>
  <c r="B18"/>
  <c r="I104" i="3"/>
  <c r="E104"/>
  <c r="H104"/>
  <c r="G104"/>
  <c r="F104"/>
  <c r="C105"/>
  <c r="J3"/>
  <c r="K3"/>
  <c r="F22" i="14"/>
  <c r="D22"/>
  <c r="E22"/>
  <c r="F6"/>
  <c r="D6"/>
  <c r="E6"/>
  <c r="D5"/>
  <c r="E5"/>
  <c r="F5"/>
  <c r="E12"/>
  <c r="D12"/>
  <c r="F12"/>
  <c r="A4" i="3"/>
  <c r="B4"/>
  <c r="N4" s="1"/>
  <c r="K2"/>
  <c r="J2"/>
  <c r="B103"/>
  <c r="N103" s="1"/>
  <c r="A103"/>
  <c r="J103" l="1"/>
  <c r="K103"/>
  <c r="P2"/>
  <c r="U2" s="1"/>
  <c r="W2" s="1"/>
  <c r="L2"/>
  <c r="J4"/>
  <c r="K4"/>
  <c r="H105"/>
  <c r="G105"/>
  <c r="I105"/>
  <c r="C106"/>
  <c r="F105"/>
  <c r="E105"/>
  <c r="A104"/>
  <c r="B104"/>
  <c r="N104" s="1"/>
  <c r="X104"/>
  <c r="S104" s="1"/>
  <c r="F18" i="14"/>
  <c r="D18"/>
  <c r="B19"/>
  <c r="E18"/>
  <c r="L3" i="3"/>
  <c r="P3"/>
  <c r="U3" s="1"/>
  <c r="W3" s="1"/>
  <c r="X5"/>
  <c r="S5" s="1"/>
  <c r="B5"/>
  <c r="N5" s="1"/>
  <c r="A5"/>
  <c r="D7"/>
  <c r="I6"/>
  <c r="G6"/>
  <c r="H6"/>
  <c r="E6"/>
  <c r="F6"/>
  <c r="L102"/>
  <c r="P102"/>
  <c r="U102" s="1"/>
  <c r="W102" s="1"/>
  <c r="X2"/>
  <c r="S2" s="1"/>
  <c r="X103"/>
  <c r="S103" s="1"/>
  <c r="X4"/>
  <c r="S4" s="1"/>
  <c r="X3"/>
  <c r="S3" s="1"/>
  <c r="T102" l="1"/>
  <c r="V102" s="1"/>
  <c r="Q102"/>
  <c r="M102"/>
  <c r="O102" s="1"/>
  <c r="A6"/>
  <c r="X6"/>
  <c r="S6" s="1"/>
  <c r="B6"/>
  <c r="N6" s="1"/>
  <c r="G7"/>
  <c r="I7"/>
  <c r="H7"/>
  <c r="D8"/>
  <c r="E7"/>
  <c r="F7"/>
  <c r="T3"/>
  <c r="V3" s="1"/>
  <c r="Q3"/>
  <c r="M3"/>
  <c r="O3" s="1"/>
  <c r="J104"/>
  <c r="K104"/>
  <c r="L4"/>
  <c r="P4"/>
  <c r="U4" s="1"/>
  <c r="W4" s="1"/>
  <c r="P103"/>
  <c r="U103" s="1"/>
  <c r="W103" s="1"/>
  <c r="L103"/>
  <c r="J5"/>
  <c r="K5"/>
  <c r="D19" i="14"/>
  <c r="E19"/>
  <c r="F19"/>
  <c r="X102" i="3"/>
  <c r="S102" s="1"/>
  <c r="B105"/>
  <c r="N105" s="1"/>
  <c r="A105"/>
  <c r="X105"/>
  <c r="S105" s="1"/>
  <c r="G106"/>
  <c r="C107"/>
  <c r="H106"/>
  <c r="E106"/>
  <c r="F106"/>
  <c r="I106"/>
  <c r="Q2"/>
  <c r="T2"/>
  <c r="V2" s="1"/>
  <c r="M2"/>
  <c r="O2" s="1"/>
  <c r="K105" l="1"/>
  <c r="J105"/>
  <c r="T4"/>
  <c r="V4" s="1"/>
  <c r="Q4"/>
  <c r="M4"/>
  <c r="O4" s="1"/>
  <c r="B7"/>
  <c r="N7" s="1"/>
  <c r="A7"/>
  <c r="X7"/>
  <c r="S7" s="1"/>
  <c r="B106"/>
  <c r="N106" s="1"/>
  <c r="A106"/>
  <c r="X106"/>
  <c r="S106" s="1"/>
  <c r="H107"/>
  <c r="I107"/>
  <c r="G107"/>
  <c r="F107"/>
  <c r="C108"/>
  <c r="E107"/>
  <c r="L5"/>
  <c r="P5"/>
  <c r="U5" s="1"/>
  <c r="W5" s="1"/>
  <c r="T103"/>
  <c r="V103" s="1"/>
  <c r="Q103"/>
  <c r="M103"/>
  <c r="O103" s="1"/>
  <c r="P104"/>
  <c r="U104" s="1"/>
  <c r="W104" s="1"/>
  <c r="L104"/>
  <c r="I8"/>
  <c r="G8"/>
  <c r="E8"/>
  <c r="H8"/>
  <c r="F8"/>
  <c r="D9"/>
  <c r="K6"/>
  <c r="J6"/>
  <c r="A8" l="1"/>
  <c r="B8"/>
  <c r="N8" s="1"/>
  <c r="X8"/>
  <c r="S8" s="1"/>
  <c r="Q104"/>
  <c r="T104"/>
  <c r="V104" s="1"/>
  <c r="M104"/>
  <c r="O104" s="1"/>
  <c r="T5"/>
  <c r="V5" s="1"/>
  <c r="Q5"/>
  <c r="M5"/>
  <c r="O5" s="1"/>
  <c r="I108"/>
  <c r="E108"/>
  <c r="H108"/>
  <c r="G108"/>
  <c r="F108"/>
  <c r="C109"/>
  <c r="K106"/>
  <c r="J106"/>
  <c r="L105"/>
  <c r="P105"/>
  <c r="U105" s="1"/>
  <c r="W105" s="1"/>
  <c r="L6"/>
  <c r="P6"/>
  <c r="U6" s="1"/>
  <c r="W6" s="1"/>
  <c r="F9"/>
  <c r="E9"/>
  <c r="H9"/>
  <c r="I9"/>
  <c r="D10"/>
  <c r="G9"/>
  <c r="A107"/>
  <c r="X107"/>
  <c r="S107" s="1"/>
  <c r="B107"/>
  <c r="N107" s="1"/>
  <c r="K7"/>
  <c r="J7"/>
  <c r="K107" l="1"/>
  <c r="J107"/>
  <c r="G10"/>
  <c r="H10"/>
  <c r="F10"/>
  <c r="I10"/>
  <c r="E10"/>
  <c r="D11"/>
  <c r="Q6"/>
  <c r="T6"/>
  <c r="V6" s="1"/>
  <c r="M6"/>
  <c r="O6" s="1"/>
  <c r="T105"/>
  <c r="V105" s="1"/>
  <c r="Q105"/>
  <c r="M105"/>
  <c r="O105" s="1"/>
  <c r="L7"/>
  <c r="P7"/>
  <c r="U7" s="1"/>
  <c r="W7" s="1"/>
  <c r="X9"/>
  <c r="S9" s="1"/>
  <c r="B9"/>
  <c r="N9" s="1"/>
  <c r="A9"/>
  <c r="L106"/>
  <c r="P106"/>
  <c r="U106" s="1"/>
  <c r="W106" s="1"/>
  <c r="F109"/>
  <c r="C110"/>
  <c r="E109"/>
  <c r="G109"/>
  <c r="H109"/>
  <c r="I109"/>
  <c r="B108"/>
  <c r="N108" s="1"/>
  <c r="A108"/>
  <c r="X108"/>
  <c r="S108" s="1"/>
  <c r="J8"/>
  <c r="K8"/>
  <c r="L8" l="1"/>
  <c r="P8"/>
  <c r="U8" s="1"/>
  <c r="W8" s="1"/>
  <c r="K108"/>
  <c r="J108"/>
  <c r="I110"/>
  <c r="E110"/>
  <c r="F110"/>
  <c r="C111"/>
  <c r="H110"/>
  <c r="G110"/>
  <c r="K9"/>
  <c r="J9"/>
  <c r="Q7"/>
  <c r="T7"/>
  <c r="V7" s="1"/>
  <c r="M7"/>
  <c r="O7" s="1"/>
  <c r="X10"/>
  <c r="S10" s="1"/>
  <c r="B10"/>
  <c r="N10" s="1"/>
  <c r="A10"/>
  <c r="X109"/>
  <c r="S109" s="1"/>
  <c r="B109"/>
  <c r="N109" s="1"/>
  <c r="A109"/>
  <c r="T106"/>
  <c r="V106" s="1"/>
  <c r="Q106"/>
  <c r="M106"/>
  <c r="O106" s="1"/>
  <c r="H11"/>
  <c r="E11"/>
  <c r="F11"/>
  <c r="G11"/>
  <c r="I11"/>
  <c r="D12"/>
  <c r="L107"/>
  <c r="P107"/>
  <c r="U107" s="1"/>
  <c r="W107" s="1"/>
  <c r="G12" l="1"/>
  <c r="I12"/>
  <c r="E12"/>
  <c r="H12"/>
  <c r="D13"/>
  <c r="F12"/>
  <c r="B11"/>
  <c r="N11" s="1"/>
  <c r="A11"/>
  <c r="X11"/>
  <c r="S11" s="1"/>
  <c r="K109"/>
  <c r="J109"/>
  <c r="K10"/>
  <c r="J10"/>
  <c r="L9"/>
  <c r="P9"/>
  <c r="U9" s="1"/>
  <c r="W9" s="1"/>
  <c r="H111"/>
  <c r="I111"/>
  <c r="G111"/>
  <c r="F111"/>
  <c r="C112"/>
  <c r="E111"/>
  <c r="X110"/>
  <c r="S110" s="1"/>
  <c r="B110"/>
  <c r="N110" s="1"/>
  <c r="A110"/>
  <c r="P108"/>
  <c r="U108" s="1"/>
  <c r="W108" s="1"/>
  <c r="L108"/>
  <c r="T107"/>
  <c r="V107" s="1"/>
  <c r="Q107"/>
  <c r="M107"/>
  <c r="O107" s="1"/>
  <c r="T8"/>
  <c r="V8" s="1"/>
  <c r="Q8"/>
  <c r="M8"/>
  <c r="O8" s="1"/>
  <c r="X111" l="1"/>
  <c r="S111" s="1"/>
  <c r="B111"/>
  <c r="N111" s="1"/>
  <c r="A111"/>
  <c r="L10"/>
  <c r="P10"/>
  <c r="U10" s="1"/>
  <c r="W10" s="1"/>
  <c r="L109"/>
  <c r="P109"/>
  <c r="U109" s="1"/>
  <c r="W109" s="1"/>
  <c r="E13"/>
  <c r="H13"/>
  <c r="F13"/>
  <c r="I13"/>
  <c r="G13"/>
  <c r="D14"/>
  <c r="B12"/>
  <c r="N12" s="1"/>
  <c r="A12"/>
  <c r="X12"/>
  <c r="S12" s="1"/>
  <c r="T108"/>
  <c r="V108" s="1"/>
  <c r="Q108"/>
  <c r="M108"/>
  <c r="O108" s="1"/>
  <c r="J110"/>
  <c r="K110"/>
  <c r="G112"/>
  <c r="C113"/>
  <c r="F112"/>
  <c r="E112"/>
  <c r="H112"/>
  <c r="I112"/>
  <c r="T9"/>
  <c r="V9" s="1"/>
  <c r="Q9"/>
  <c r="M9"/>
  <c r="O9" s="1"/>
  <c r="J11"/>
  <c r="K11"/>
  <c r="L110" l="1"/>
  <c r="P110"/>
  <c r="U110" s="1"/>
  <c r="W110" s="1"/>
  <c r="B13"/>
  <c r="N13" s="1"/>
  <c r="A13"/>
  <c r="X13"/>
  <c r="S13" s="1"/>
  <c r="Q109"/>
  <c r="T109"/>
  <c r="V109" s="1"/>
  <c r="M109"/>
  <c r="O109" s="1"/>
  <c r="Q10"/>
  <c r="T10"/>
  <c r="V10" s="1"/>
  <c r="M10"/>
  <c r="O10" s="1"/>
  <c r="J111"/>
  <c r="K111"/>
  <c r="L11"/>
  <c r="P11"/>
  <c r="U11" s="1"/>
  <c r="W11" s="1"/>
  <c r="B112"/>
  <c r="N112" s="1"/>
  <c r="A112"/>
  <c r="X112"/>
  <c r="S112" s="1"/>
  <c r="F113"/>
  <c r="C114"/>
  <c r="E113"/>
  <c r="H113"/>
  <c r="I113"/>
  <c r="G113"/>
  <c r="J12"/>
  <c r="K12"/>
  <c r="E14"/>
  <c r="G14"/>
  <c r="I14"/>
  <c r="H14"/>
  <c r="D15"/>
  <c r="F14"/>
  <c r="D16" l="1"/>
  <c r="I15"/>
  <c r="G15"/>
  <c r="E15"/>
  <c r="H15"/>
  <c r="F15"/>
  <c r="X14"/>
  <c r="S14" s="1"/>
  <c r="B14"/>
  <c r="N14" s="1"/>
  <c r="A14"/>
  <c r="L12"/>
  <c r="P12"/>
  <c r="U12" s="1"/>
  <c r="W12" s="1"/>
  <c r="B113"/>
  <c r="N113" s="1"/>
  <c r="A113"/>
  <c r="X113"/>
  <c r="S113" s="1"/>
  <c r="J112"/>
  <c r="K112"/>
  <c r="I114"/>
  <c r="E114"/>
  <c r="H114"/>
  <c r="F114"/>
  <c r="C115"/>
  <c r="G114"/>
  <c r="Q11"/>
  <c r="T11"/>
  <c r="V11" s="1"/>
  <c r="M11"/>
  <c r="O11" s="1"/>
  <c r="L111"/>
  <c r="P111"/>
  <c r="U111" s="1"/>
  <c r="W111" s="1"/>
  <c r="J13"/>
  <c r="K13"/>
  <c r="T110"/>
  <c r="V110" s="1"/>
  <c r="Q110"/>
  <c r="M110"/>
  <c r="O110" s="1"/>
  <c r="F115" l="1"/>
  <c r="E115"/>
  <c r="G115"/>
  <c r="I115"/>
  <c r="H115"/>
  <c r="C116"/>
  <c r="K113"/>
  <c r="J113"/>
  <c r="K14"/>
  <c r="J14"/>
  <c r="H16"/>
  <c r="D17"/>
  <c r="I16"/>
  <c r="F16"/>
  <c r="E16"/>
  <c r="G16"/>
  <c r="P13"/>
  <c r="U13" s="1"/>
  <c r="W13" s="1"/>
  <c r="L13"/>
  <c r="T111"/>
  <c r="V111" s="1"/>
  <c r="Q111"/>
  <c r="M111"/>
  <c r="O111" s="1"/>
  <c r="X114"/>
  <c r="S114" s="1"/>
  <c r="B114"/>
  <c r="N114" s="1"/>
  <c r="A114"/>
  <c r="P112"/>
  <c r="U112" s="1"/>
  <c r="W112" s="1"/>
  <c r="L112"/>
  <c r="Q12"/>
  <c r="T12"/>
  <c r="V12" s="1"/>
  <c r="M12"/>
  <c r="O12" s="1"/>
  <c r="X15"/>
  <c r="S15" s="1"/>
  <c r="A15"/>
  <c r="B15"/>
  <c r="N15" s="1"/>
  <c r="J15" l="1"/>
  <c r="K15"/>
  <c r="T112"/>
  <c r="V112" s="1"/>
  <c r="Q112"/>
  <c r="M112"/>
  <c r="O112" s="1"/>
  <c r="K114"/>
  <c r="J114"/>
  <c r="B16"/>
  <c r="N16" s="1"/>
  <c r="X16"/>
  <c r="S16" s="1"/>
  <c r="A16"/>
  <c r="T13"/>
  <c r="V13" s="1"/>
  <c r="Q13"/>
  <c r="M13"/>
  <c r="O13" s="1"/>
  <c r="I17"/>
  <c r="D18"/>
  <c r="E17"/>
  <c r="G17"/>
  <c r="H17"/>
  <c r="F17"/>
  <c r="L14"/>
  <c r="P14"/>
  <c r="U14" s="1"/>
  <c r="W14" s="1"/>
  <c r="L113"/>
  <c r="P113"/>
  <c r="U113" s="1"/>
  <c r="W113" s="1"/>
  <c r="I116"/>
  <c r="E116"/>
  <c r="F116"/>
  <c r="G116"/>
  <c r="C117"/>
  <c r="H116"/>
  <c r="X115"/>
  <c r="S115" s="1"/>
  <c r="B115"/>
  <c r="N115" s="1"/>
  <c r="A115"/>
  <c r="A116" l="1"/>
  <c r="B116"/>
  <c r="N116" s="1"/>
  <c r="X116"/>
  <c r="S116" s="1"/>
  <c r="D19"/>
  <c r="G18"/>
  <c r="H18"/>
  <c r="F18"/>
  <c r="I18"/>
  <c r="E18"/>
  <c r="P114"/>
  <c r="U114" s="1"/>
  <c r="W114" s="1"/>
  <c r="L114"/>
  <c r="P15"/>
  <c r="U15" s="1"/>
  <c r="W15" s="1"/>
  <c r="L15"/>
  <c r="K115"/>
  <c r="J115"/>
  <c r="F117"/>
  <c r="C118"/>
  <c r="E117"/>
  <c r="H117"/>
  <c r="I117"/>
  <c r="G117"/>
  <c r="Q113"/>
  <c r="T113"/>
  <c r="V113" s="1"/>
  <c r="M113"/>
  <c r="O113" s="1"/>
  <c r="T14"/>
  <c r="V14" s="1"/>
  <c r="Q14"/>
  <c r="M14"/>
  <c r="O14" s="1"/>
  <c r="B17"/>
  <c r="N17" s="1"/>
  <c r="A17"/>
  <c r="X17"/>
  <c r="S17" s="1"/>
  <c r="J16"/>
  <c r="K16"/>
  <c r="P16" l="1"/>
  <c r="U16" s="1"/>
  <c r="W16" s="1"/>
  <c r="L16"/>
  <c r="J17"/>
  <c r="K17"/>
  <c r="B117"/>
  <c r="N117" s="1"/>
  <c r="A117"/>
  <c r="X117"/>
  <c r="S117" s="1"/>
  <c r="I19"/>
  <c r="D20"/>
  <c r="E19"/>
  <c r="G19"/>
  <c r="F19"/>
  <c r="H19"/>
  <c r="J116"/>
  <c r="K116"/>
  <c r="I118"/>
  <c r="E118"/>
  <c r="H118"/>
  <c r="F118"/>
  <c r="C119"/>
  <c r="G118"/>
  <c r="P115"/>
  <c r="U115" s="1"/>
  <c r="W115" s="1"/>
  <c r="L115"/>
  <c r="T15"/>
  <c r="V15" s="1"/>
  <c r="Q15"/>
  <c r="M15"/>
  <c r="O15" s="1"/>
  <c r="T114"/>
  <c r="V114" s="1"/>
  <c r="Q114"/>
  <c r="M114"/>
  <c r="O114" s="1"/>
  <c r="X18"/>
  <c r="S18" s="1"/>
  <c r="A18"/>
  <c r="B18"/>
  <c r="N18" s="1"/>
  <c r="F119" l="1"/>
  <c r="E119"/>
  <c r="G119"/>
  <c r="I119"/>
  <c r="H119"/>
  <c r="C120"/>
  <c r="L116"/>
  <c r="P116"/>
  <c r="U116" s="1"/>
  <c r="W116" s="1"/>
  <c r="X19"/>
  <c r="S19" s="1"/>
  <c r="A19"/>
  <c r="B19"/>
  <c r="N19" s="1"/>
  <c r="L17"/>
  <c r="P17"/>
  <c r="U17" s="1"/>
  <c r="W17" s="1"/>
  <c r="K18"/>
  <c r="J18"/>
  <c r="Q115"/>
  <c r="T115"/>
  <c r="V115" s="1"/>
  <c r="M115"/>
  <c r="O115" s="1"/>
  <c r="B118"/>
  <c r="N118" s="1"/>
  <c r="X118"/>
  <c r="S118" s="1"/>
  <c r="A118"/>
  <c r="D21"/>
  <c r="I20"/>
  <c r="H20"/>
  <c r="F20"/>
  <c r="G20"/>
  <c r="E20"/>
  <c r="J117"/>
  <c r="K117"/>
  <c r="Q16"/>
  <c r="T16"/>
  <c r="V16" s="1"/>
  <c r="M16"/>
  <c r="O16" s="1"/>
  <c r="X20" l="1"/>
  <c r="S20" s="1"/>
  <c r="B20"/>
  <c r="N20" s="1"/>
  <c r="A20"/>
  <c r="K118"/>
  <c r="J118"/>
  <c r="Q17"/>
  <c r="T17"/>
  <c r="V17" s="1"/>
  <c r="M17"/>
  <c r="O17" s="1"/>
  <c r="K19"/>
  <c r="J19"/>
  <c r="T116"/>
  <c r="V116" s="1"/>
  <c r="Q116"/>
  <c r="M116"/>
  <c r="O116" s="1"/>
  <c r="P117"/>
  <c r="U117" s="1"/>
  <c r="W117" s="1"/>
  <c r="L117"/>
  <c r="D22"/>
  <c r="I21"/>
  <c r="G21"/>
  <c r="E21"/>
  <c r="F21"/>
  <c r="H21"/>
  <c r="P18"/>
  <c r="U18" s="1"/>
  <c r="W18" s="1"/>
  <c r="L18"/>
  <c r="G120"/>
  <c r="H120"/>
  <c r="C121"/>
  <c r="E120"/>
  <c r="F120"/>
  <c r="I120"/>
  <c r="B119"/>
  <c r="N119" s="1"/>
  <c r="A119"/>
  <c r="X119"/>
  <c r="S119" s="1"/>
  <c r="K119" l="1"/>
  <c r="J119"/>
  <c r="B120"/>
  <c r="N120" s="1"/>
  <c r="A120"/>
  <c r="X120"/>
  <c r="S120" s="1"/>
  <c r="Q18"/>
  <c r="T18"/>
  <c r="V18" s="1"/>
  <c r="M18"/>
  <c r="O18" s="1"/>
  <c r="X21"/>
  <c r="S21" s="1"/>
  <c r="A21"/>
  <c r="B21"/>
  <c r="N21" s="1"/>
  <c r="T117"/>
  <c r="V117" s="1"/>
  <c r="Q117"/>
  <c r="M117"/>
  <c r="O117" s="1"/>
  <c r="P19"/>
  <c r="U19" s="1"/>
  <c r="W19" s="1"/>
  <c r="L19"/>
  <c r="K20"/>
  <c r="J20"/>
  <c r="F121"/>
  <c r="C122"/>
  <c r="E121"/>
  <c r="G121"/>
  <c r="I121"/>
  <c r="H121"/>
  <c r="D23"/>
  <c r="H22"/>
  <c r="F22"/>
  <c r="G22"/>
  <c r="E22"/>
  <c r="I22"/>
  <c r="P118"/>
  <c r="U118" s="1"/>
  <c r="W118" s="1"/>
  <c r="L118"/>
  <c r="X22" l="1"/>
  <c r="S22" s="1"/>
  <c r="B22"/>
  <c r="N22" s="1"/>
  <c r="A22"/>
  <c r="F23"/>
  <c r="G23"/>
  <c r="H23"/>
  <c r="D24"/>
  <c r="I23"/>
  <c r="E23"/>
  <c r="I122"/>
  <c r="E122"/>
  <c r="H122"/>
  <c r="G122"/>
  <c r="C123"/>
  <c r="F122"/>
  <c r="T118"/>
  <c r="V118" s="1"/>
  <c r="Q118"/>
  <c r="M118"/>
  <c r="O118" s="1"/>
  <c r="B121"/>
  <c r="N121" s="1"/>
  <c r="X121"/>
  <c r="S121" s="1"/>
  <c r="A121"/>
  <c r="P20"/>
  <c r="U20" s="1"/>
  <c r="W20" s="1"/>
  <c r="L20"/>
  <c r="Q19"/>
  <c r="T19"/>
  <c r="V19" s="1"/>
  <c r="M19"/>
  <c r="O19" s="1"/>
  <c r="J21"/>
  <c r="K21"/>
  <c r="K120"/>
  <c r="J120"/>
  <c r="L119"/>
  <c r="P119"/>
  <c r="U119" s="1"/>
  <c r="W119" s="1"/>
  <c r="T119" l="1"/>
  <c r="V119" s="1"/>
  <c r="Q119"/>
  <c r="M119"/>
  <c r="O119" s="1"/>
  <c r="P21"/>
  <c r="U21" s="1"/>
  <c r="W21" s="1"/>
  <c r="L21"/>
  <c r="T20"/>
  <c r="V20" s="1"/>
  <c r="Q20"/>
  <c r="M20"/>
  <c r="O20" s="1"/>
  <c r="F123"/>
  <c r="E123"/>
  <c r="G123"/>
  <c r="H123"/>
  <c r="C124"/>
  <c r="I123"/>
  <c r="J22"/>
  <c r="K22"/>
  <c r="P120"/>
  <c r="U120" s="1"/>
  <c r="W120" s="1"/>
  <c r="L120"/>
  <c r="J121"/>
  <c r="K121"/>
  <c r="X122"/>
  <c r="S122" s="1"/>
  <c r="A122"/>
  <c r="B122"/>
  <c r="N122" s="1"/>
  <c r="X23"/>
  <c r="S23" s="1"/>
  <c r="B23"/>
  <c r="N23" s="1"/>
  <c r="A23"/>
  <c r="H24"/>
  <c r="D25"/>
  <c r="I24"/>
  <c r="G24"/>
  <c r="F24"/>
  <c r="E24"/>
  <c r="Q120" l="1"/>
  <c r="T120"/>
  <c r="V120" s="1"/>
  <c r="M120"/>
  <c r="O120" s="1"/>
  <c r="G124"/>
  <c r="H124"/>
  <c r="C125"/>
  <c r="E124"/>
  <c r="F124"/>
  <c r="I124"/>
  <c r="T21"/>
  <c r="V21" s="1"/>
  <c r="Q21"/>
  <c r="M21"/>
  <c r="O21" s="1"/>
  <c r="X24"/>
  <c r="S24" s="1"/>
  <c r="B24"/>
  <c r="N24" s="1"/>
  <c r="A24"/>
  <c r="F25"/>
  <c r="E25"/>
  <c r="D26"/>
  <c r="I25"/>
  <c r="H25"/>
  <c r="G25"/>
  <c r="J23"/>
  <c r="K23"/>
  <c r="J122"/>
  <c r="K122"/>
  <c r="L121"/>
  <c r="P121"/>
  <c r="U121" s="1"/>
  <c r="W121" s="1"/>
  <c r="P22"/>
  <c r="U22" s="1"/>
  <c r="W22" s="1"/>
  <c r="L22"/>
  <c r="X123"/>
  <c r="S123" s="1"/>
  <c r="A123"/>
  <c r="B123"/>
  <c r="N123" s="1"/>
  <c r="J123" l="1"/>
  <c r="K123"/>
  <c r="T22"/>
  <c r="V22" s="1"/>
  <c r="Q22"/>
  <c r="M22"/>
  <c r="O22" s="1"/>
  <c r="B25"/>
  <c r="N25" s="1"/>
  <c r="A25"/>
  <c r="X25"/>
  <c r="S25" s="1"/>
  <c r="J24"/>
  <c r="K24"/>
  <c r="H125"/>
  <c r="G125"/>
  <c r="I125"/>
  <c r="F125"/>
  <c r="E125"/>
  <c r="C126"/>
  <c r="T121"/>
  <c r="V121" s="1"/>
  <c r="Q121"/>
  <c r="M121"/>
  <c r="O121" s="1"/>
  <c r="P122"/>
  <c r="U122" s="1"/>
  <c r="W122" s="1"/>
  <c r="L122"/>
  <c r="P23"/>
  <c r="U23" s="1"/>
  <c r="W23" s="1"/>
  <c r="L23"/>
  <c r="F26"/>
  <c r="I26"/>
  <c r="E26"/>
  <c r="H26"/>
  <c r="G26"/>
  <c r="D27"/>
  <c r="X124"/>
  <c r="S124" s="1"/>
  <c r="B124"/>
  <c r="N124" s="1"/>
  <c r="A124"/>
  <c r="B26" l="1"/>
  <c r="N26" s="1"/>
  <c r="X26"/>
  <c r="S26" s="1"/>
  <c r="A26"/>
  <c r="G126"/>
  <c r="F126"/>
  <c r="C127"/>
  <c r="I126"/>
  <c r="H126"/>
  <c r="E126"/>
  <c r="L24"/>
  <c r="P24"/>
  <c r="U24" s="1"/>
  <c r="W24" s="1"/>
  <c r="J25"/>
  <c r="K25"/>
  <c r="P123"/>
  <c r="U123" s="1"/>
  <c r="W123" s="1"/>
  <c r="L123"/>
  <c r="J124"/>
  <c r="K124"/>
  <c r="F27"/>
  <c r="G27"/>
  <c r="H27"/>
  <c r="E27"/>
  <c r="D28"/>
  <c r="I27"/>
  <c r="T23"/>
  <c r="V23" s="1"/>
  <c r="Q23"/>
  <c r="M23"/>
  <c r="O23" s="1"/>
  <c r="Q122"/>
  <c r="T122"/>
  <c r="V122" s="1"/>
  <c r="M122"/>
  <c r="O122" s="1"/>
  <c r="B125"/>
  <c r="N125" s="1"/>
  <c r="A125"/>
  <c r="X125"/>
  <c r="S125" s="1"/>
  <c r="K125" l="1"/>
  <c r="J125"/>
  <c r="A27"/>
  <c r="B27"/>
  <c r="N27" s="1"/>
  <c r="X27"/>
  <c r="S27" s="1"/>
  <c r="T123"/>
  <c r="V123" s="1"/>
  <c r="Q123"/>
  <c r="M123"/>
  <c r="O123" s="1"/>
  <c r="H127"/>
  <c r="I127"/>
  <c r="C128"/>
  <c r="F127"/>
  <c r="G127"/>
  <c r="E127"/>
  <c r="J26"/>
  <c r="K26"/>
  <c r="G28"/>
  <c r="I28"/>
  <c r="E28"/>
  <c r="H28"/>
  <c r="D29"/>
  <c r="F28"/>
  <c r="L124"/>
  <c r="P124"/>
  <c r="U124" s="1"/>
  <c r="W124" s="1"/>
  <c r="L25"/>
  <c r="P25"/>
  <c r="U25" s="1"/>
  <c r="W25" s="1"/>
  <c r="T24"/>
  <c r="V24" s="1"/>
  <c r="Q24"/>
  <c r="M24"/>
  <c r="O24" s="1"/>
  <c r="B126"/>
  <c r="N126" s="1"/>
  <c r="A126"/>
  <c r="X126"/>
  <c r="S126" s="1"/>
  <c r="I29" l="1"/>
  <c r="H29"/>
  <c r="D30"/>
  <c r="G29"/>
  <c r="E29"/>
  <c r="F29"/>
  <c r="B28"/>
  <c r="N28" s="1"/>
  <c r="A28"/>
  <c r="X28"/>
  <c r="S28" s="1"/>
  <c r="L26"/>
  <c r="P26"/>
  <c r="U26" s="1"/>
  <c r="W26" s="1"/>
  <c r="G128"/>
  <c r="H128"/>
  <c r="C129"/>
  <c r="E128"/>
  <c r="I128"/>
  <c r="F128"/>
  <c r="K27"/>
  <c r="J27"/>
  <c r="J126"/>
  <c r="K126"/>
  <c r="T25"/>
  <c r="V25" s="1"/>
  <c r="Q25"/>
  <c r="M25"/>
  <c r="O25" s="1"/>
  <c r="Q124"/>
  <c r="T124"/>
  <c r="V124" s="1"/>
  <c r="M124"/>
  <c r="O124" s="1"/>
  <c r="B127"/>
  <c r="N127" s="1"/>
  <c r="A127"/>
  <c r="X127"/>
  <c r="S127" s="1"/>
  <c r="L125"/>
  <c r="P125"/>
  <c r="U125" s="1"/>
  <c r="W125" s="1"/>
  <c r="Q125" l="1"/>
  <c r="T125"/>
  <c r="V125" s="1"/>
  <c r="M125"/>
  <c r="O125" s="1"/>
  <c r="L27"/>
  <c r="P27"/>
  <c r="U27" s="1"/>
  <c r="W27" s="1"/>
  <c r="B128"/>
  <c r="N128" s="1"/>
  <c r="X128"/>
  <c r="S128" s="1"/>
  <c r="A128"/>
  <c r="X29"/>
  <c r="S29" s="1"/>
  <c r="A29"/>
  <c r="B29"/>
  <c r="N29" s="1"/>
  <c r="E30"/>
  <c r="G30"/>
  <c r="I30"/>
  <c r="F30"/>
  <c r="D31"/>
  <c r="H30"/>
  <c r="K127"/>
  <c r="J127"/>
  <c r="P126"/>
  <c r="U126" s="1"/>
  <c r="W126" s="1"/>
  <c r="L126"/>
  <c r="F129"/>
  <c r="C130"/>
  <c r="E129"/>
  <c r="G129"/>
  <c r="H129"/>
  <c r="I129"/>
  <c r="T26"/>
  <c r="V26" s="1"/>
  <c r="Q26"/>
  <c r="M26"/>
  <c r="O26" s="1"/>
  <c r="K28"/>
  <c r="J28"/>
  <c r="P28" l="1"/>
  <c r="U28" s="1"/>
  <c r="W28" s="1"/>
  <c r="L28"/>
  <c r="B129"/>
  <c r="N129" s="1"/>
  <c r="X129"/>
  <c r="S129" s="1"/>
  <c r="A129"/>
  <c r="F31"/>
  <c r="G31"/>
  <c r="H31"/>
  <c r="E31"/>
  <c r="D32"/>
  <c r="I31"/>
  <c r="X30"/>
  <c r="S30" s="1"/>
  <c r="B30"/>
  <c r="N30" s="1"/>
  <c r="A30"/>
  <c r="K29"/>
  <c r="J29"/>
  <c r="J128"/>
  <c r="K128"/>
  <c r="G130"/>
  <c r="I130"/>
  <c r="F130"/>
  <c r="C131"/>
  <c r="E130"/>
  <c r="H130"/>
  <c r="T126"/>
  <c r="V126" s="1"/>
  <c r="Q126"/>
  <c r="M126"/>
  <c r="O126" s="1"/>
  <c r="L127"/>
  <c r="P127"/>
  <c r="U127" s="1"/>
  <c r="W127" s="1"/>
  <c r="T27"/>
  <c r="V27" s="1"/>
  <c r="Q27"/>
  <c r="M27"/>
  <c r="O27" s="1"/>
  <c r="Q127" l="1"/>
  <c r="T127"/>
  <c r="V127" s="1"/>
  <c r="M127"/>
  <c r="O127" s="1"/>
  <c r="H131"/>
  <c r="I131"/>
  <c r="C132"/>
  <c r="F131"/>
  <c r="G131"/>
  <c r="E131"/>
  <c r="L29"/>
  <c r="P29"/>
  <c r="U29" s="1"/>
  <c r="W29" s="1"/>
  <c r="K30"/>
  <c r="J30"/>
  <c r="H32"/>
  <c r="D33"/>
  <c r="I32"/>
  <c r="G32"/>
  <c r="F32"/>
  <c r="E32"/>
  <c r="J129"/>
  <c r="K129"/>
  <c r="B130"/>
  <c r="N130" s="1"/>
  <c r="X130"/>
  <c r="S130" s="1"/>
  <c r="A130"/>
  <c r="L128"/>
  <c r="P128"/>
  <c r="U128" s="1"/>
  <c r="W128" s="1"/>
  <c r="B31"/>
  <c r="N31" s="1"/>
  <c r="A31"/>
  <c r="X31"/>
  <c r="S31" s="1"/>
  <c r="T28"/>
  <c r="V28" s="1"/>
  <c r="Q28"/>
  <c r="M28"/>
  <c r="O28" s="1"/>
  <c r="T128" l="1"/>
  <c r="V128" s="1"/>
  <c r="Q128"/>
  <c r="M128"/>
  <c r="O128" s="1"/>
  <c r="J130"/>
  <c r="K130"/>
  <c r="L129"/>
  <c r="P129"/>
  <c r="U129" s="1"/>
  <c r="W129" s="1"/>
  <c r="X32"/>
  <c r="S32" s="1"/>
  <c r="A32"/>
  <c r="B32"/>
  <c r="N32" s="1"/>
  <c r="E33"/>
  <c r="H33"/>
  <c r="F33"/>
  <c r="D34"/>
  <c r="G33"/>
  <c r="I33"/>
  <c r="P30"/>
  <c r="U30" s="1"/>
  <c r="W30" s="1"/>
  <c r="L30"/>
  <c r="A131"/>
  <c r="X131"/>
  <c r="S131" s="1"/>
  <c r="B131"/>
  <c r="N131" s="1"/>
  <c r="J31"/>
  <c r="K31"/>
  <c r="T29"/>
  <c r="V29" s="1"/>
  <c r="Q29"/>
  <c r="M29"/>
  <c r="O29" s="1"/>
  <c r="G132"/>
  <c r="H132"/>
  <c r="C133"/>
  <c r="I132"/>
  <c r="F132"/>
  <c r="E132"/>
  <c r="H133" l="1"/>
  <c r="G133"/>
  <c r="I133"/>
  <c r="F133"/>
  <c r="E133"/>
  <c r="C134"/>
  <c r="L31"/>
  <c r="P31"/>
  <c r="U31" s="1"/>
  <c r="W31" s="1"/>
  <c r="J131"/>
  <c r="K131"/>
  <c r="B33"/>
  <c r="N33" s="1"/>
  <c r="X33"/>
  <c r="S33" s="1"/>
  <c r="A33"/>
  <c r="J32"/>
  <c r="K32"/>
  <c r="X132"/>
  <c r="S132" s="1"/>
  <c r="B132"/>
  <c r="N132" s="1"/>
  <c r="A132"/>
  <c r="Q30"/>
  <c r="T30"/>
  <c r="V30" s="1"/>
  <c r="M30"/>
  <c r="O30" s="1"/>
  <c r="E34"/>
  <c r="F34"/>
  <c r="I34"/>
  <c r="D35"/>
  <c r="H34"/>
  <c r="G34"/>
  <c r="T129"/>
  <c r="V129" s="1"/>
  <c r="Q129"/>
  <c r="M129"/>
  <c r="O129" s="1"/>
  <c r="L130"/>
  <c r="P130"/>
  <c r="U130" s="1"/>
  <c r="W130" s="1"/>
  <c r="Q130" l="1"/>
  <c r="T130"/>
  <c r="V130" s="1"/>
  <c r="M130"/>
  <c r="O130" s="1"/>
  <c r="I35"/>
  <c r="F35"/>
  <c r="D36"/>
  <c r="H35"/>
  <c r="G35"/>
  <c r="E35"/>
  <c r="J33"/>
  <c r="K33"/>
  <c r="G134"/>
  <c r="F134"/>
  <c r="C135"/>
  <c r="I134"/>
  <c r="H134"/>
  <c r="E134"/>
  <c r="X34"/>
  <c r="S34" s="1"/>
  <c r="B34"/>
  <c r="N34" s="1"/>
  <c r="A34"/>
  <c r="K132"/>
  <c r="J132"/>
  <c r="L32"/>
  <c r="P32"/>
  <c r="U32" s="1"/>
  <c r="W32" s="1"/>
  <c r="L131"/>
  <c r="P131"/>
  <c r="U131" s="1"/>
  <c r="W131" s="1"/>
  <c r="T31"/>
  <c r="V31" s="1"/>
  <c r="Q31"/>
  <c r="M31"/>
  <c r="O31" s="1"/>
  <c r="X133"/>
  <c r="S133" s="1"/>
  <c r="B133"/>
  <c r="N133" s="1"/>
  <c r="A133"/>
  <c r="T131" l="1"/>
  <c r="V131" s="1"/>
  <c r="Q131"/>
  <c r="M131"/>
  <c r="O131" s="1"/>
  <c r="T32"/>
  <c r="V32" s="1"/>
  <c r="Q32"/>
  <c r="M32"/>
  <c r="O32" s="1"/>
  <c r="H135"/>
  <c r="I135"/>
  <c r="C136"/>
  <c r="E135"/>
  <c r="F135"/>
  <c r="G135"/>
  <c r="P33"/>
  <c r="U33" s="1"/>
  <c r="W33" s="1"/>
  <c r="L33"/>
  <c r="X35"/>
  <c r="S35" s="1"/>
  <c r="A35"/>
  <c r="B35"/>
  <c r="N35" s="1"/>
  <c r="J133"/>
  <c r="K133"/>
  <c r="L132"/>
  <c r="P132"/>
  <c r="U132" s="1"/>
  <c r="W132" s="1"/>
  <c r="J34"/>
  <c r="K34"/>
  <c r="B134"/>
  <c r="N134" s="1"/>
  <c r="X134"/>
  <c r="S134" s="1"/>
  <c r="A134"/>
  <c r="H36"/>
  <c r="D37"/>
  <c r="I36"/>
  <c r="G36"/>
  <c r="F36"/>
  <c r="E36"/>
  <c r="K134" l="1"/>
  <c r="J134"/>
  <c r="L34"/>
  <c r="P34"/>
  <c r="U34" s="1"/>
  <c r="W34" s="1"/>
  <c r="Q132"/>
  <c r="T132"/>
  <c r="V132" s="1"/>
  <c r="M132"/>
  <c r="O132" s="1"/>
  <c r="P133"/>
  <c r="U133" s="1"/>
  <c r="W133" s="1"/>
  <c r="L133"/>
  <c r="I136"/>
  <c r="E136"/>
  <c r="F136"/>
  <c r="G136"/>
  <c r="C137"/>
  <c r="H136"/>
  <c r="B36"/>
  <c r="N36" s="1"/>
  <c r="X36"/>
  <c r="S36" s="1"/>
  <c r="A36"/>
  <c r="F37"/>
  <c r="E37"/>
  <c r="H37"/>
  <c r="G37"/>
  <c r="I37"/>
  <c r="D38"/>
  <c r="J35"/>
  <c r="K35"/>
  <c r="T33"/>
  <c r="V33" s="1"/>
  <c r="Q33"/>
  <c r="M33"/>
  <c r="O33" s="1"/>
  <c r="X135"/>
  <c r="S135" s="1"/>
  <c r="B135"/>
  <c r="N135" s="1"/>
  <c r="A135"/>
  <c r="P35" l="1"/>
  <c r="U35" s="1"/>
  <c r="W35" s="1"/>
  <c r="L35"/>
  <c r="X136"/>
  <c r="S136" s="1"/>
  <c r="B136"/>
  <c r="N136" s="1"/>
  <c r="A136"/>
  <c r="L134"/>
  <c r="P134"/>
  <c r="U134" s="1"/>
  <c r="W134" s="1"/>
  <c r="J135"/>
  <c r="K135"/>
  <c r="F38"/>
  <c r="E38"/>
  <c r="I38"/>
  <c r="D39"/>
  <c r="H38"/>
  <c r="G38"/>
  <c r="B37"/>
  <c r="N37" s="1"/>
  <c r="X37"/>
  <c r="S37" s="1"/>
  <c r="A37"/>
  <c r="J36"/>
  <c r="K36"/>
  <c r="H137"/>
  <c r="G137"/>
  <c r="I137"/>
  <c r="C138"/>
  <c r="F137"/>
  <c r="E137"/>
  <c r="T133"/>
  <c r="V133" s="1"/>
  <c r="Q133"/>
  <c r="M133"/>
  <c r="O133" s="1"/>
  <c r="Q34"/>
  <c r="T34"/>
  <c r="V34" s="1"/>
  <c r="M34"/>
  <c r="O34" s="1"/>
  <c r="X137" l="1"/>
  <c r="S137" s="1"/>
  <c r="B137"/>
  <c r="N137" s="1"/>
  <c r="A137"/>
  <c r="G138"/>
  <c r="F138"/>
  <c r="C139"/>
  <c r="I138"/>
  <c r="H138"/>
  <c r="E138"/>
  <c r="J37"/>
  <c r="K37"/>
  <c r="L135"/>
  <c r="P135"/>
  <c r="U135" s="1"/>
  <c r="W135" s="1"/>
  <c r="T134"/>
  <c r="V134" s="1"/>
  <c r="Q134"/>
  <c r="M134"/>
  <c r="O134" s="1"/>
  <c r="L36"/>
  <c r="P36"/>
  <c r="U36" s="1"/>
  <c r="W36" s="1"/>
  <c r="G39"/>
  <c r="H39"/>
  <c r="F39"/>
  <c r="I39"/>
  <c r="E39"/>
  <c r="D40"/>
  <c r="B38"/>
  <c r="N38" s="1"/>
  <c r="A38"/>
  <c r="X38"/>
  <c r="S38" s="1"/>
  <c r="K136"/>
  <c r="J136"/>
  <c r="T35"/>
  <c r="V35" s="1"/>
  <c r="Q35"/>
  <c r="M35"/>
  <c r="O35" s="1"/>
  <c r="L136" l="1"/>
  <c r="P136"/>
  <c r="U136" s="1"/>
  <c r="W136" s="1"/>
  <c r="B39"/>
  <c r="N39" s="1"/>
  <c r="A39"/>
  <c r="X39"/>
  <c r="S39" s="1"/>
  <c r="Q36"/>
  <c r="T36"/>
  <c r="V36" s="1"/>
  <c r="M36"/>
  <c r="O36" s="1"/>
  <c r="T135"/>
  <c r="V135" s="1"/>
  <c r="Q135"/>
  <c r="M135"/>
  <c r="O135" s="1"/>
  <c r="X138"/>
  <c r="S138" s="1"/>
  <c r="A138"/>
  <c r="B138"/>
  <c r="N138" s="1"/>
  <c r="J137"/>
  <c r="K137"/>
  <c r="K38"/>
  <c r="J38"/>
  <c r="D41"/>
  <c r="H40"/>
  <c r="F40"/>
  <c r="I40"/>
  <c r="G40"/>
  <c r="E40"/>
  <c r="P37"/>
  <c r="U37" s="1"/>
  <c r="W37" s="1"/>
  <c r="L37"/>
  <c r="H139"/>
  <c r="I139"/>
  <c r="C140"/>
  <c r="E139"/>
  <c r="F139"/>
  <c r="G139"/>
  <c r="G140" l="1"/>
  <c r="H140"/>
  <c r="C141"/>
  <c r="I140"/>
  <c r="F140"/>
  <c r="E140"/>
  <c r="I41"/>
  <c r="D42"/>
  <c r="E41"/>
  <c r="F41"/>
  <c r="G41"/>
  <c r="H41"/>
  <c r="L137"/>
  <c r="P137"/>
  <c r="U137" s="1"/>
  <c r="W137" s="1"/>
  <c r="Q136"/>
  <c r="T136"/>
  <c r="V136" s="1"/>
  <c r="M136"/>
  <c r="O136" s="1"/>
  <c r="X139"/>
  <c r="S139" s="1"/>
  <c r="B139"/>
  <c r="N139" s="1"/>
  <c r="A139"/>
  <c r="T37"/>
  <c r="V37" s="1"/>
  <c r="Q37"/>
  <c r="M37"/>
  <c r="O37" s="1"/>
  <c r="B40"/>
  <c r="N40" s="1"/>
  <c r="A40"/>
  <c r="X40"/>
  <c r="S40" s="1"/>
  <c r="L38"/>
  <c r="P38"/>
  <c r="U38" s="1"/>
  <c r="W38" s="1"/>
  <c r="K138"/>
  <c r="J138"/>
  <c r="K39"/>
  <c r="J39"/>
  <c r="Q38" l="1"/>
  <c r="T38"/>
  <c r="V38" s="1"/>
  <c r="M38"/>
  <c r="O38" s="1"/>
  <c r="J40"/>
  <c r="K40"/>
  <c r="Q137"/>
  <c r="T137"/>
  <c r="V137" s="1"/>
  <c r="M137"/>
  <c r="O137" s="1"/>
  <c r="X41"/>
  <c r="S41" s="1"/>
  <c r="A41"/>
  <c r="B41"/>
  <c r="N41" s="1"/>
  <c r="B140"/>
  <c r="N140" s="1"/>
  <c r="A140"/>
  <c r="X140"/>
  <c r="S140" s="1"/>
  <c r="P39"/>
  <c r="U39" s="1"/>
  <c r="W39" s="1"/>
  <c r="L39"/>
  <c r="P138"/>
  <c r="U138" s="1"/>
  <c r="W138" s="1"/>
  <c r="L138"/>
  <c r="J139"/>
  <c r="K139"/>
  <c r="H42"/>
  <c r="D43"/>
  <c r="G42"/>
  <c r="F42"/>
  <c r="E42"/>
  <c r="I42"/>
  <c r="F141"/>
  <c r="C142"/>
  <c r="E141"/>
  <c r="H141"/>
  <c r="I141"/>
  <c r="G141"/>
  <c r="B141" l="1"/>
  <c r="N141" s="1"/>
  <c r="X141"/>
  <c r="S141" s="1"/>
  <c r="A141"/>
  <c r="I43"/>
  <c r="D44"/>
  <c r="E43"/>
  <c r="H43"/>
  <c r="G43"/>
  <c r="F43"/>
  <c r="P139"/>
  <c r="U139" s="1"/>
  <c r="W139" s="1"/>
  <c r="L139"/>
  <c r="K140"/>
  <c r="J140"/>
  <c r="G142"/>
  <c r="F142"/>
  <c r="C143"/>
  <c r="I142"/>
  <c r="H142"/>
  <c r="E142"/>
  <c r="B42"/>
  <c r="N42" s="1"/>
  <c r="A42"/>
  <c r="X42"/>
  <c r="S42" s="1"/>
  <c r="Q138"/>
  <c r="T138"/>
  <c r="V138" s="1"/>
  <c r="M138"/>
  <c r="O138" s="1"/>
  <c r="T39"/>
  <c r="V39" s="1"/>
  <c r="Q39"/>
  <c r="M39"/>
  <c r="O39" s="1"/>
  <c r="K41"/>
  <c r="J41"/>
  <c r="P40"/>
  <c r="U40" s="1"/>
  <c r="W40" s="1"/>
  <c r="L40"/>
  <c r="J42" l="1"/>
  <c r="K42"/>
  <c r="X142"/>
  <c r="S142" s="1"/>
  <c r="A142"/>
  <c r="B142"/>
  <c r="N142" s="1"/>
  <c r="P140"/>
  <c r="U140" s="1"/>
  <c r="W140" s="1"/>
  <c r="L140"/>
  <c r="T139"/>
  <c r="V139" s="1"/>
  <c r="Q139"/>
  <c r="M139"/>
  <c r="O139" s="1"/>
  <c r="H44"/>
  <c r="F44"/>
  <c r="D45"/>
  <c r="G44"/>
  <c r="E44"/>
  <c r="I44"/>
  <c r="J141"/>
  <c r="K141"/>
  <c r="T40"/>
  <c r="V40" s="1"/>
  <c r="Q40"/>
  <c r="M40"/>
  <c r="O40" s="1"/>
  <c r="L41"/>
  <c r="P41"/>
  <c r="U41" s="1"/>
  <c r="W41" s="1"/>
  <c r="F143"/>
  <c r="E143"/>
  <c r="G143"/>
  <c r="I143"/>
  <c r="H143"/>
  <c r="C144"/>
  <c r="B43"/>
  <c r="N43" s="1"/>
  <c r="X43"/>
  <c r="S43" s="1"/>
  <c r="A43"/>
  <c r="G144" l="1"/>
  <c r="H144"/>
  <c r="C145"/>
  <c r="I144"/>
  <c r="F144"/>
  <c r="E144"/>
  <c r="B143"/>
  <c r="N143" s="1"/>
  <c r="X143"/>
  <c r="S143" s="1"/>
  <c r="A143"/>
  <c r="L141"/>
  <c r="P141"/>
  <c r="U141" s="1"/>
  <c r="W141" s="1"/>
  <c r="X44"/>
  <c r="S44" s="1"/>
  <c r="A44"/>
  <c r="B44"/>
  <c r="N44" s="1"/>
  <c r="H45"/>
  <c r="G45"/>
  <c r="F45"/>
  <c r="E45"/>
  <c r="D46"/>
  <c r="I45"/>
  <c r="L42"/>
  <c r="P42"/>
  <c r="U42" s="1"/>
  <c r="W42" s="1"/>
  <c r="J43"/>
  <c r="K43"/>
  <c r="T41"/>
  <c r="V41" s="1"/>
  <c r="Q41"/>
  <c r="M41"/>
  <c r="O41" s="1"/>
  <c r="T140"/>
  <c r="V140" s="1"/>
  <c r="Q140"/>
  <c r="M140"/>
  <c r="O140" s="1"/>
  <c r="J142"/>
  <c r="K142"/>
  <c r="L142" l="1"/>
  <c r="P142"/>
  <c r="U142" s="1"/>
  <c r="W142" s="1"/>
  <c r="L43"/>
  <c r="P43"/>
  <c r="U43" s="1"/>
  <c r="W43" s="1"/>
  <c r="Q42"/>
  <c r="T42"/>
  <c r="V42" s="1"/>
  <c r="M42"/>
  <c r="O42" s="1"/>
  <c r="D47"/>
  <c r="G46"/>
  <c r="H46"/>
  <c r="F46"/>
  <c r="I46"/>
  <c r="E46"/>
  <c r="J44"/>
  <c r="K44"/>
  <c r="K143"/>
  <c r="J143"/>
  <c r="F145"/>
  <c r="C146"/>
  <c r="E145"/>
  <c r="H145"/>
  <c r="I145"/>
  <c r="G145"/>
  <c r="X45"/>
  <c r="S45" s="1"/>
  <c r="A45"/>
  <c r="B45"/>
  <c r="N45" s="1"/>
  <c r="Q141"/>
  <c r="T141"/>
  <c r="V141" s="1"/>
  <c r="M141"/>
  <c r="O141" s="1"/>
  <c r="X144"/>
  <c r="S144" s="1"/>
  <c r="B144"/>
  <c r="N144" s="1"/>
  <c r="A144"/>
  <c r="J45" l="1"/>
  <c r="K45"/>
  <c r="G146"/>
  <c r="F146"/>
  <c r="C147"/>
  <c r="I146"/>
  <c r="H146"/>
  <c r="E146"/>
  <c r="P44"/>
  <c r="U44" s="1"/>
  <c r="W44" s="1"/>
  <c r="L44"/>
  <c r="X46"/>
  <c r="S46" s="1"/>
  <c r="A46"/>
  <c r="B46"/>
  <c r="N46" s="1"/>
  <c r="T43"/>
  <c r="V43" s="1"/>
  <c r="Q43"/>
  <c r="M43"/>
  <c r="O43" s="1"/>
  <c r="Q142"/>
  <c r="T142"/>
  <c r="V142" s="1"/>
  <c r="M142"/>
  <c r="O142" s="1"/>
  <c r="K144"/>
  <c r="J144"/>
  <c r="A145"/>
  <c r="B145"/>
  <c r="N145" s="1"/>
  <c r="X145"/>
  <c r="S145" s="1"/>
  <c r="P143"/>
  <c r="U143" s="1"/>
  <c r="W143" s="1"/>
  <c r="L143"/>
  <c r="E47"/>
  <c r="F47"/>
  <c r="H47"/>
  <c r="I47"/>
  <c r="D48"/>
  <c r="G47"/>
  <c r="G48" l="1"/>
  <c r="I48"/>
  <c r="E48"/>
  <c r="F48"/>
  <c r="H48"/>
  <c r="D49"/>
  <c r="A47"/>
  <c r="B47"/>
  <c r="N47" s="1"/>
  <c r="X47"/>
  <c r="S47" s="1"/>
  <c r="J145"/>
  <c r="K145"/>
  <c r="F147"/>
  <c r="E147"/>
  <c r="G147"/>
  <c r="I147"/>
  <c r="H147"/>
  <c r="C148"/>
  <c r="P45"/>
  <c r="U45" s="1"/>
  <c r="W45" s="1"/>
  <c r="L45"/>
  <c r="T143"/>
  <c r="V143" s="1"/>
  <c r="Q143"/>
  <c r="M143"/>
  <c r="O143" s="1"/>
  <c r="P144"/>
  <c r="U144" s="1"/>
  <c r="W144" s="1"/>
  <c r="L144"/>
  <c r="J46"/>
  <c r="K46"/>
  <c r="T44"/>
  <c r="V44" s="1"/>
  <c r="Q44"/>
  <c r="M44"/>
  <c r="O44" s="1"/>
  <c r="B146"/>
  <c r="N146" s="1"/>
  <c r="A146"/>
  <c r="X146"/>
  <c r="S146" s="1"/>
  <c r="T144" l="1"/>
  <c r="V144" s="1"/>
  <c r="Q144"/>
  <c r="M144"/>
  <c r="O144" s="1"/>
  <c r="Q45"/>
  <c r="T45"/>
  <c r="V45" s="1"/>
  <c r="M45"/>
  <c r="O45" s="1"/>
  <c r="G148"/>
  <c r="H148"/>
  <c r="C149"/>
  <c r="I148"/>
  <c r="F148"/>
  <c r="E148"/>
  <c r="B147"/>
  <c r="N147" s="1"/>
  <c r="X147"/>
  <c r="S147" s="1"/>
  <c r="A147"/>
  <c r="K47"/>
  <c r="J47"/>
  <c r="B48"/>
  <c r="N48" s="1"/>
  <c r="X48"/>
  <c r="S48" s="1"/>
  <c r="A48"/>
  <c r="K146"/>
  <c r="J146"/>
  <c r="P46"/>
  <c r="U46" s="1"/>
  <c r="W46" s="1"/>
  <c r="L46"/>
  <c r="L145"/>
  <c r="P145"/>
  <c r="U145" s="1"/>
  <c r="W145" s="1"/>
  <c r="I49"/>
  <c r="D50"/>
  <c r="E49"/>
  <c r="F49"/>
  <c r="G49"/>
  <c r="H49"/>
  <c r="F50" l="1"/>
  <c r="I50"/>
  <c r="E50"/>
  <c r="H50"/>
  <c r="G50"/>
  <c r="D51"/>
  <c r="L47"/>
  <c r="P47"/>
  <c r="U47" s="1"/>
  <c r="W47" s="1"/>
  <c r="J147"/>
  <c r="K147"/>
  <c r="F149"/>
  <c r="C150"/>
  <c r="E149"/>
  <c r="H149"/>
  <c r="I149"/>
  <c r="G149"/>
  <c r="B49"/>
  <c r="N49" s="1"/>
  <c r="A49"/>
  <c r="X49"/>
  <c r="S49" s="1"/>
  <c r="Q145"/>
  <c r="T145"/>
  <c r="V145" s="1"/>
  <c r="M145"/>
  <c r="O145" s="1"/>
  <c r="Q46"/>
  <c r="T46"/>
  <c r="V46" s="1"/>
  <c r="M46"/>
  <c r="O46" s="1"/>
  <c r="L146"/>
  <c r="P146"/>
  <c r="U146" s="1"/>
  <c r="W146" s="1"/>
  <c r="J48"/>
  <c r="K48"/>
  <c r="B148"/>
  <c r="N148" s="1"/>
  <c r="X148"/>
  <c r="S148" s="1"/>
  <c r="A148"/>
  <c r="B149" l="1"/>
  <c r="N149" s="1"/>
  <c r="A149"/>
  <c r="X149"/>
  <c r="S149" s="1"/>
  <c r="D52"/>
  <c r="I51"/>
  <c r="G51"/>
  <c r="F51"/>
  <c r="E51"/>
  <c r="H51"/>
  <c r="K148"/>
  <c r="J148"/>
  <c r="L48"/>
  <c r="P48"/>
  <c r="U48" s="1"/>
  <c r="W48" s="1"/>
  <c r="T146"/>
  <c r="V146" s="1"/>
  <c r="Q146"/>
  <c r="M146"/>
  <c r="O146" s="1"/>
  <c r="K49"/>
  <c r="J49"/>
  <c r="G150"/>
  <c r="F150"/>
  <c r="C151"/>
  <c r="E150"/>
  <c r="I150"/>
  <c r="H150"/>
  <c r="P147"/>
  <c r="U147" s="1"/>
  <c r="W147" s="1"/>
  <c r="L147"/>
  <c r="T47"/>
  <c r="V47" s="1"/>
  <c r="Q47"/>
  <c r="M47"/>
  <c r="O47" s="1"/>
  <c r="X50"/>
  <c r="S50" s="1"/>
  <c r="A50"/>
  <c r="B50"/>
  <c r="N50" s="1"/>
  <c r="T147" l="1"/>
  <c r="V147" s="1"/>
  <c r="Q147"/>
  <c r="M147"/>
  <c r="O147" s="1"/>
  <c r="X150"/>
  <c r="S150" s="1"/>
  <c r="A150"/>
  <c r="B150"/>
  <c r="N150" s="1"/>
  <c r="L49"/>
  <c r="P49"/>
  <c r="U49" s="1"/>
  <c r="W49" s="1"/>
  <c r="Q48"/>
  <c r="T48"/>
  <c r="V48" s="1"/>
  <c r="M48"/>
  <c r="O48" s="1"/>
  <c r="B51"/>
  <c r="N51" s="1"/>
  <c r="X51"/>
  <c r="S51" s="1"/>
  <c r="A51"/>
  <c r="G52"/>
  <c r="I52"/>
  <c r="E52"/>
  <c r="F52"/>
  <c r="H52"/>
  <c r="D53"/>
  <c r="J50"/>
  <c r="K50"/>
  <c r="F151"/>
  <c r="E151"/>
  <c r="G151"/>
  <c r="H151"/>
  <c r="C152"/>
  <c r="I151"/>
  <c r="P148"/>
  <c r="U148" s="1"/>
  <c r="W148" s="1"/>
  <c r="L148"/>
  <c r="K149"/>
  <c r="J149"/>
  <c r="Q148" l="1"/>
  <c r="T148"/>
  <c r="V148" s="1"/>
  <c r="M148"/>
  <c r="O148" s="1"/>
  <c r="B151"/>
  <c r="N151" s="1"/>
  <c r="A151"/>
  <c r="X151"/>
  <c r="S151" s="1"/>
  <c r="D54"/>
  <c r="E53"/>
  <c r="I53"/>
  <c r="G53"/>
  <c r="H53"/>
  <c r="F53"/>
  <c r="J51"/>
  <c r="K51"/>
  <c r="J150"/>
  <c r="K150"/>
  <c r="P149"/>
  <c r="U149" s="1"/>
  <c r="W149" s="1"/>
  <c r="L149"/>
  <c r="G152"/>
  <c r="H152"/>
  <c r="C153"/>
  <c r="I152"/>
  <c r="F152"/>
  <c r="E152"/>
  <c r="P50"/>
  <c r="U50" s="1"/>
  <c r="W50" s="1"/>
  <c r="L50"/>
  <c r="B52"/>
  <c r="N52" s="1"/>
  <c r="X52"/>
  <c r="S52" s="1"/>
  <c r="A52"/>
  <c r="Q49"/>
  <c r="T49"/>
  <c r="V49" s="1"/>
  <c r="M49"/>
  <c r="O49" s="1"/>
  <c r="J52" l="1"/>
  <c r="K52"/>
  <c r="X152"/>
  <c r="S152" s="1"/>
  <c r="B152"/>
  <c r="N152" s="1"/>
  <c r="A152"/>
  <c r="T149"/>
  <c r="V149" s="1"/>
  <c r="Q149"/>
  <c r="M149"/>
  <c r="O149" s="1"/>
  <c r="I54"/>
  <c r="H54"/>
  <c r="E54"/>
  <c r="G54"/>
  <c r="D55"/>
  <c r="F54"/>
  <c r="K151"/>
  <c r="J151"/>
  <c r="T50"/>
  <c r="V50" s="1"/>
  <c r="Q50"/>
  <c r="M50"/>
  <c r="O50" s="1"/>
  <c r="F153"/>
  <c r="C154"/>
  <c r="E153"/>
  <c r="H153"/>
  <c r="I153"/>
  <c r="G153"/>
  <c r="P150"/>
  <c r="U150" s="1"/>
  <c r="W150" s="1"/>
  <c r="L150"/>
  <c r="L51"/>
  <c r="P51"/>
  <c r="U51" s="1"/>
  <c r="W51" s="1"/>
  <c r="B53"/>
  <c r="N53" s="1"/>
  <c r="X53"/>
  <c r="S53" s="1"/>
  <c r="A53"/>
  <c r="T51" l="1"/>
  <c r="V51" s="1"/>
  <c r="Q51"/>
  <c r="M51"/>
  <c r="O51" s="1"/>
  <c r="B153"/>
  <c r="N153" s="1"/>
  <c r="X153"/>
  <c r="S153" s="1"/>
  <c r="A153"/>
  <c r="I55"/>
  <c r="D56"/>
  <c r="H55"/>
  <c r="E55"/>
  <c r="G55"/>
  <c r="F55"/>
  <c r="B54"/>
  <c r="N54" s="1"/>
  <c r="X54"/>
  <c r="S54" s="1"/>
  <c r="A54"/>
  <c r="J152"/>
  <c r="K152"/>
  <c r="L52"/>
  <c r="P52"/>
  <c r="U52" s="1"/>
  <c r="W52" s="1"/>
  <c r="J53"/>
  <c r="K53"/>
  <c r="T150"/>
  <c r="V150" s="1"/>
  <c r="Q150"/>
  <c r="M150"/>
  <c r="O150" s="1"/>
  <c r="G154"/>
  <c r="F154"/>
  <c r="C155"/>
  <c r="I154"/>
  <c r="H154"/>
  <c r="E154"/>
  <c r="P151"/>
  <c r="U151" s="1"/>
  <c r="W151" s="1"/>
  <c r="L151"/>
  <c r="Q151" l="1"/>
  <c r="T151"/>
  <c r="V151" s="1"/>
  <c r="M151"/>
  <c r="O151" s="1"/>
  <c r="B154"/>
  <c r="N154" s="1"/>
  <c r="X154"/>
  <c r="S154" s="1"/>
  <c r="A154"/>
  <c r="P53"/>
  <c r="U53" s="1"/>
  <c r="W53" s="1"/>
  <c r="L53"/>
  <c r="T52"/>
  <c r="V52" s="1"/>
  <c r="Q52"/>
  <c r="M52"/>
  <c r="O52" s="1"/>
  <c r="P152"/>
  <c r="U152" s="1"/>
  <c r="W152" s="1"/>
  <c r="L152"/>
  <c r="B55"/>
  <c r="N55" s="1"/>
  <c r="A55"/>
  <c r="X55"/>
  <c r="S55" s="1"/>
  <c r="I56"/>
  <c r="F56"/>
  <c r="G56"/>
  <c r="D57"/>
  <c r="E56"/>
  <c r="H56"/>
  <c r="F155"/>
  <c r="E155"/>
  <c r="G155"/>
  <c r="I155"/>
  <c r="H155"/>
  <c r="C156"/>
  <c r="K54"/>
  <c r="J54"/>
  <c r="K153"/>
  <c r="J153"/>
  <c r="B56" l="1"/>
  <c r="N56" s="1"/>
  <c r="X56"/>
  <c r="S56" s="1"/>
  <c r="A56"/>
  <c r="K55"/>
  <c r="J55"/>
  <c r="Q53"/>
  <c r="T53"/>
  <c r="V53" s="1"/>
  <c r="M53"/>
  <c r="O53" s="1"/>
  <c r="L153"/>
  <c r="P153"/>
  <c r="U153" s="1"/>
  <c r="W153" s="1"/>
  <c r="L54"/>
  <c r="P54"/>
  <c r="U54" s="1"/>
  <c r="W54" s="1"/>
  <c r="G156"/>
  <c r="H156"/>
  <c r="C157"/>
  <c r="I156"/>
  <c r="F156"/>
  <c r="E156"/>
  <c r="X155"/>
  <c r="S155" s="1"/>
  <c r="B155"/>
  <c r="N155" s="1"/>
  <c r="A155"/>
  <c r="E57"/>
  <c r="D58"/>
  <c r="I57"/>
  <c r="F57"/>
  <c r="G57"/>
  <c r="H57"/>
  <c r="T152"/>
  <c r="V152" s="1"/>
  <c r="Q152"/>
  <c r="M152"/>
  <c r="O152" s="1"/>
  <c r="K154"/>
  <c r="J154"/>
  <c r="X57" l="1"/>
  <c r="S57" s="1"/>
  <c r="B57"/>
  <c r="N57" s="1"/>
  <c r="A57"/>
  <c r="B156"/>
  <c r="N156" s="1"/>
  <c r="X156"/>
  <c r="S156" s="1"/>
  <c r="A156"/>
  <c r="P154"/>
  <c r="U154" s="1"/>
  <c r="W154" s="1"/>
  <c r="L154"/>
  <c r="D59"/>
  <c r="H58"/>
  <c r="G58"/>
  <c r="F58"/>
  <c r="E58"/>
  <c r="I58"/>
  <c r="J155"/>
  <c r="K155"/>
  <c r="F157"/>
  <c r="C158"/>
  <c r="E157"/>
  <c r="H157"/>
  <c r="I157"/>
  <c r="G157"/>
  <c r="T54"/>
  <c r="V54" s="1"/>
  <c r="Q54"/>
  <c r="M54"/>
  <c r="O54" s="1"/>
  <c r="T153"/>
  <c r="V153" s="1"/>
  <c r="Q153"/>
  <c r="M153"/>
  <c r="O153" s="1"/>
  <c r="L55"/>
  <c r="P55"/>
  <c r="U55" s="1"/>
  <c r="W55" s="1"/>
  <c r="K56"/>
  <c r="J56"/>
  <c r="T55" l="1"/>
  <c r="V55" s="1"/>
  <c r="Q55"/>
  <c r="M55"/>
  <c r="O55" s="1"/>
  <c r="A157"/>
  <c r="X157"/>
  <c r="S157" s="1"/>
  <c r="B157"/>
  <c r="N157" s="1"/>
  <c r="K57"/>
  <c r="J57"/>
  <c r="P56"/>
  <c r="U56" s="1"/>
  <c r="W56" s="1"/>
  <c r="L56"/>
  <c r="G158"/>
  <c r="F158"/>
  <c r="C159"/>
  <c r="I158"/>
  <c r="H158"/>
  <c r="E158"/>
  <c r="P155"/>
  <c r="U155" s="1"/>
  <c r="W155" s="1"/>
  <c r="L155"/>
  <c r="X58"/>
  <c r="S58" s="1"/>
  <c r="B58"/>
  <c r="N58" s="1"/>
  <c r="A58"/>
  <c r="E59"/>
  <c r="D60"/>
  <c r="I59"/>
  <c r="H59"/>
  <c r="G59"/>
  <c r="F59"/>
  <c r="T154"/>
  <c r="V154" s="1"/>
  <c r="Q154"/>
  <c r="M154"/>
  <c r="O154" s="1"/>
  <c r="K156"/>
  <c r="J156"/>
  <c r="G60" l="1"/>
  <c r="I60"/>
  <c r="F60"/>
  <c r="E60"/>
  <c r="H60"/>
  <c r="D61"/>
  <c r="J58"/>
  <c r="K58"/>
  <c r="F159"/>
  <c r="E159"/>
  <c r="G159"/>
  <c r="H159"/>
  <c r="C160"/>
  <c r="I159"/>
  <c r="P156"/>
  <c r="U156" s="1"/>
  <c r="W156" s="1"/>
  <c r="L156"/>
  <c r="X59"/>
  <c r="S59" s="1"/>
  <c r="A59"/>
  <c r="B59"/>
  <c r="N59" s="1"/>
  <c r="T155"/>
  <c r="V155" s="1"/>
  <c r="Q155"/>
  <c r="M155"/>
  <c r="O155" s="1"/>
  <c r="A158"/>
  <c r="X158"/>
  <c r="S158" s="1"/>
  <c r="B158"/>
  <c r="N158" s="1"/>
  <c r="Q56"/>
  <c r="T56"/>
  <c r="V56" s="1"/>
  <c r="M56"/>
  <c r="O56" s="1"/>
  <c r="P57"/>
  <c r="U57" s="1"/>
  <c r="W57" s="1"/>
  <c r="L57"/>
  <c r="K157"/>
  <c r="J157"/>
  <c r="K59" l="1"/>
  <c r="J59"/>
  <c r="T156"/>
  <c r="V156" s="1"/>
  <c r="Q156"/>
  <c r="M156"/>
  <c r="O156" s="1"/>
  <c r="A159"/>
  <c r="X159"/>
  <c r="S159" s="1"/>
  <c r="B159"/>
  <c r="N159" s="1"/>
  <c r="G61"/>
  <c r="I61"/>
  <c r="D62"/>
  <c r="E61"/>
  <c r="F61"/>
  <c r="H61"/>
  <c r="X60"/>
  <c r="S60" s="1"/>
  <c r="B60"/>
  <c r="N60" s="1"/>
  <c r="A60"/>
  <c r="L157"/>
  <c r="P157"/>
  <c r="U157" s="1"/>
  <c r="W157" s="1"/>
  <c r="Q57"/>
  <c r="T57"/>
  <c r="V57" s="1"/>
  <c r="M57"/>
  <c r="O57" s="1"/>
  <c r="K158"/>
  <c r="J158"/>
  <c r="G160"/>
  <c r="H160"/>
  <c r="C161"/>
  <c r="I160"/>
  <c r="F160"/>
  <c r="E160"/>
  <c r="P58"/>
  <c r="U58" s="1"/>
  <c r="W58" s="1"/>
  <c r="L58"/>
  <c r="T58" l="1"/>
  <c r="V58" s="1"/>
  <c r="Q58"/>
  <c r="M58"/>
  <c r="O58" s="1"/>
  <c r="H161"/>
  <c r="G161"/>
  <c r="I161"/>
  <c r="F161"/>
  <c r="E161"/>
  <c r="C162"/>
  <c r="K60"/>
  <c r="J60"/>
  <c r="D63"/>
  <c r="E62"/>
  <c r="H62"/>
  <c r="F62"/>
  <c r="I62"/>
  <c r="G62"/>
  <c r="X160"/>
  <c r="S160" s="1"/>
  <c r="B160"/>
  <c r="N160" s="1"/>
  <c r="A160"/>
  <c r="P158"/>
  <c r="U158" s="1"/>
  <c r="W158" s="1"/>
  <c r="L158"/>
  <c r="T157"/>
  <c r="V157" s="1"/>
  <c r="Q157"/>
  <c r="M157"/>
  <c r="O157" s="1"/>
  <c r="B61"/>
  <c r="N61" s="1"/>
  <c r="X61"/>
  <c r="S61" s="1"/>
  <c r="A61"/>
  <c r="J159"/>
  <c r="K159"/>
  <c r="L59"/>
  <c r="P59"/>
  <c r="U59" s="1"/>
  <c r="W59" s="1"/>
  <c r="Q59" l="1"/>
  <c r="T59"/>
  <c r="V59" s="1"/>
  <c r="M59"/>
  <c r="O59" s="1"/>
  <c r="P159"/>
  <c r="U159" s="1"/>
  <c r="W159" s="1"/>
  <c r="L159"/>
  <c r="B62"/>
  <c r="N62" s="1"/>
  <c r="X62"/>
  <c r="S62" s="1"/>
  <c r="A62"/>
  <c r="B161"/>
  <c r="N161" s="1"/>
  <c r="X161"/>
  <c r="S161" s="1"/>
  <c r="A161"/>
  <c r="J61"/>
  <c r="K61"/>
  <c r="T158"/>
  <c r="V158" s="1"/>
  <c r="Q158"/>
  <c r="M158"/>
  <c r="O158" s="1"/>
  <c r="J160"/>
  <c r="K160"/>
  <c r="E63"/>
  <c r="F63"/>
  <c r="H63"/>
  <c r="I63"/>
  <c r="G63"/>
  <c r="D64"/>
  <c r="P60"/>
  <c r="U60" s="1"/>
  <c r="W60" s="1"/>
  <c r="L60"/>
  <c r="G162"/>
  <c r="F162"/>
  <c r="C163"/>
  <c r="I162"/>
  <c r="H162"/>
  <c r="E162"/>
  <c r="B162" l="1"/>
  <c r="N162" s="1"/>
  <c r="X162"/>
  <c r="S162" s="1"/>
  <c r="A162"/>
  <c r="T60"/>
  <c r="V60" s="1"/>
  <c r="Q60"/>
  <c r="M60"/>
  <c r="O60" s="1"/>
  <c r="I64"/>
  <c r="F64"/>
  <c r="G64"/>
  <c r="D65"/>
  <c r="E64"/>
  <c r="H64"/>
  <c r="P61"/>
  <c r="U61" s="1"/>
  <c r="W61" s="1"/>
  <c r="L61"/>
  <c r="K62"/>
  <c r="J62"/>
  <c r="Q159"/>
  <c r="T159"/>
  <c r="V159" s="1"/>
  <c r="M159"/>
  <c r="O159" s="1"/>
  <c r="F163"/>
  <c r="E163"/>
  <c r="G163"/>
  <c r="I163"/>
  <c r="H163"/>
  <c r="C164"/>
  <c r="B63"/>
  <c r="N63" s="1"/>
  <c r="X63"/>
  <c r="S63" s="1"/>
  <c r="A63"/>
  <c r="L160"/>
  <c r="P160"/>
  <c r="U160" s="1"/>
  <c r="W160" s="1"/>
  <c r="J161"/>
  <c r="K161"/>
  <c r="L161" l="1"/>
  <c r="P161"/>
  <c r="U161" s="1"/>
  <c r="W161" s="1"/>
  <c r="T160"/>
  <c r="V160" s="1"/>
  <c r="Q160"/>
  <c r="M160"/>
  <c r="O160" s="1"/>
  <c r="I164"/>
  <c r="E164"/>
  <c r="F164"/>
  <c r="G164"/>
  <c r="C165"/>
  <c r="H164"/>
  <c r="X163"/>
  <c r="S163" s="1"/>
  <c r="B163"/>
  <c r="N163" s="1"/>
  <c r="A163"/>
  <c r="E65"/>
  <c r="D66"/>
  <c r="I65"/>
  <c r="G65"/>
  <c r="H65"/>
  <c r="F65"/>
  <c r="K162"/>
  <c r="J162"/>
  <c r="J63"/>
  <c r="K63"/>
  <c r="P62"/>
  <c r="U62" s="1"/>
  <c r="W62" s="1"/>
  <c r="L62"/>
  <c r="Q61"/>
  <c r="T61"/>
  <c r="V61" s="1"/>
  <c r="M61"/>
  <c r="O61" s="1"/>
  <c r="A64"/>
  <c r="B64"/>
  <c r="N64" s="1"/>
  <c r="X64"/>
  <c r="S64" s="1"/>
  <c r="P162" l="1"/>
  <c r="U162" s="1"/>
  <c r="W162" s="1"/>
  <c r="L162"/>
  <c r="A65"/>
  <c r="B65"/>
  <c r="N65" s="1"/>
  <c r="X65"/>
  <c r="S65" s="1"/>
  <c r="B164"/>
  <c r="N164" s="1"/>
  <c r="X164"/>
  <c r="S164" s="1"/>
  <c r="A164"/>
  <c r="T161"/>
  <c r="V161" s="1"/>
  <c r="Q161"/>
  <c r="M161"/>
  <c r="O161" s="1"/>
  <c r="K64"/>
  <c r="J64"/>
  <c r="T62"/>
  <c r="V62" s="1"/>
  <c r="Q62"/>
  <c r="M62"/>
  <c r="O62" s="1"/>
  <c r="P63"/>
  <c r="U63" s="1"/>
  <c r="W63" s="1"/>
  <c r="L63"/>
  <c r="G66"/>
  <c r="I66"/>
  <c r="D67"/>
  <c r="F66"/>
  <c r="E66"/>
  <c r="H66"/>
  <c r="J163"/>
  <c r="K163"/>
  <c r="H165"/>
  <c r="G165"/>
  <c r="I165"/>
  <c r="C166"/>
  <c r="F165"/>
  <c r="E165"/>
  <c r="A165" l="1"/>
  <c r="B165"/>
  <c r="N165" s="1"/>
  <c r="X165"/>
  <c r="S165" s="1"/>
  <c r="G166"/>
  <c r="F166"/>
  <c r="C167"/>
  <c r="I166"/>
  <c r="E166"/>
  <c r="H166"/>
  <c r="L64"/>
  <c r="P64"/>
  <c r="U64" s="1"/>
  <c r="W64" s="1"/>
  <c r="J65"/>
  <c r="K65"/>
  <c r="L163"/>
  <c r="P163"/>
  <c r="U163" s="1"/>
  <c r="W163" s="1"/>
  <c r="B66"/>
  <c r="N66" s="1"/>
  <c r="X66"/>
  <c r="S66" s="1"/>
  <c r="A66"/>
  <c r="H67"/>
  <c r="E67"/>
  <c r="F67"/>
  <c r="I67"/>
  <c r="D68"/>
  <c r="G67"/>
  <c r="T63"/>
  <c r="V63" s="1"/>
  <c r="Q63"/>
  <c r="M63"/>
  <c r="O63" s="1"/>
  <c r="K164"/>
  <c r="J164"/>
  <c r="T162"/>
  <c r="V162" s="1"/>
  <c r="Q162"/>
  <c r="M162"/>
  <c r="O162" s="1"/>
  <c r="P164" l="1"/>
  <c r="U164" s="1"/>
  <c r="W164" s="1"/>
  <c r="L164"/>
  <c r="D69"/>
  <c r="H68"/>
  <c r="E68"/>
  <c r="I68"/>
  <c r="F68"/>
  <c r="G68"/>
  <c r="P65"/>
  <c r="U65" s="1"/>
  <c r="W65" s="1"/>
  <c r="L65"/>
  <c r="Q64"/>
  <c r="T64"/>
  <c r="V64" s="1"/>
  <c r="M64"/>
  <c r="O64" s="1"/>
  <c r="J165"/>
  <c r="K165"/>
  <c r="B67"/>
  <c r="N67" s="1"/>
  <c r="X67"/>
  <c r="S67" s="1"/>
  <c r="A67"/>
  <c r="J66"/>
  <c r="K66"/>
  <c r="T163"/>
  <c r="V163" s="1"/>
  <c r="Q163"/>
  <c r="M163"/>
  <c r="O163" s="1"/>
  <c r="X166"/>
  <c r="S166" s="1"/>
  <c r="B166"/>
  <c r="N166" s="1"/>
  <c r="A166"/>
  <c r="F167"/>
  <c r="E167"/>
  <c r="G167"/>
  <c r="H167"/>
  <c r="I167"/>
  <c r="C168"/>
  <c r="P66" l="1"/>
  <c r="U66" s="1"/>
  <c r="W66" s="1"/>
  <c r="L66"/>
  <c r="T65"/>
  <c r="V65" s="1"/>
  <c r="Q65"/>
  <c r="M65"/>
  <c r="O65" s="1"/>
  <c r="X68"/>
  <c r="S68" s="1"/>
  <c r="B68"/>
  <c r="N68" s="1"/>
  <c r="A68"/>
  <c r="F69"/>
  <c r="E69"/>
  <c r="G69"/>
  <c r="I69"/>
  <c r="H69"/>
  <c r="D70"/>
  <c r="I168"/>
  <c r="E168"/>
  <c r="F168"/>
  <c r="G168"/>
  <c r="H168"/>
  <c r="C169"/>
  <c r="B167"/>
  <c r="N167" s="1"/>
  <c r="X167"/>
  <c r="S167" s="1"/>
  <c r="A167"/>
  <c r="J166"/>
  <c r="K166"/>
  <c r="J67"/>
  <c r="K67"/>
  <c r="L165"/>
  <c r="P165"/>
  <c r="U165" s="1"/>
  <c r="W165" s="1"/>
  <c r="T164"/>
  <c r="V164" s="1"/>
  <c r="Q164"/>
  <c r="M164"/>
  <c r="O164" s="1"/>
  <c r="J167" l="1"/>
  <c r="K167"/>
  <c r="T66"/>
  <c r="V66" s="1"/>
  <c r="Q66"/>
  <c r="M66"/>
  <c r="O66" s="1"/>
  <c r="Q165"/>
  <c r="T165"/>
  <c r="V165" s="1"/>
  <c r="M165"/>
  <c r="O165" s="1"/>
  <c r="L67"/>
  <c r="P67"/>
  <c r="U67" s="1"/>
  <c r="W67" s="1"/>
  <c r="P166"/>
  <c r="U166" s="1"/>
  <c r="W166" s="1"/>
  <c r="L166"/>
  <c r="F169"/>
  <c r="C170"/>
  <c r="E169"/>
  <c r="H169"/>
  <c r="G169"/>
  <c r="I169"/>
  <c r="B168"/>
  <c r="N168" s="1"/>
  <c r="X168"/>
  <c r="S168" s="1"/>
  <c r="A168"/>
  <c r="D71"/>
  <c r="E70"/>
  <c r="H70"/>
  <c r="I70"/>
  <c r="F70"/>
  <c r="G70"/>
  <c r="B69"/>
  <c r="N69" s="1"/>
  <c r="A69"/>
  <c r="X69"/>
  <c r="S69" s="1"/>
  <c r="J68"/>
  <c r="K68"/>
  <c r="P68" l="1"/>
  <c r="U68" s="1"/>
  <c r="W68" s="1"/>
  <c r="L68"/>
  <c r="J69"/>
  <c r="K69"/>
  <c r="B70"/>
  <c r="N70" s="1"/>
  <c r="X70"/>
  <c r="S70" s="1"/>
  <c r="A70"/>
  <c r="J168"/>
  <c r="K168"/>
  <c r="B169"/>
  <c r="N169" s="1"/>
  <c r="X169"/>
  <c r="S169" s="1"/>
  <c r="A169"/>
  <c r="T67"/>
  <c r="V67" s="1"/>
  <c r="Q67"/>
  <c r="M67"/>
  <c r="O67" s="1"/>
  <c r="P167"/>
  <c r="U167" s="1"/>
  <c r="W167" s="1"/>
  <c r="L167"/>
  <c r="F71"/>
  <c r="G71"/>
  <c r="H71"/>
  <c r="D72"/>
  <c r="I71"/>
  <c r="E71"/>
  <c r="I170"/>
  <c r="E170"/>
  <c r="H170"/>
  <c r="G170"/>
  <c r="F170"/>
  <c r="C171"/>
  <c r="T166"/>
  <c r="V166" s="1"/>
  <c r="Q166"/>
  <c r="M166"/>
  <c r="O166" s="1"/>
  <c r="F171" l="1"/>
  <c r="E171"/>
  <c r="G171"/>
  <c r="H171"/>
  <c r="I171"/>
  <c r="C172"/>
  <c r="B170"/>
  <c r="N170" s="1"/>
  <c r="A170"/>
  <c r="X170"/>
  <c r="S170" s="1"/>
  <c r="X71"/>
  <c r="S71" s="1"/>
  <c r="B71"/>
  <c r="N71" s="1"/>
  <c r="A71"/>
  <c r="I72"/>
  <c r="D73"/>
  <c r="H72"/>
  <c r="F72"/>
  <c r="G72"/>
  <c r="E72"/>
  <c r="J70"/>
  <c r="K70"/>
  <c r="L69"/>
  <c r="P69"/>
  <c r="U69" s="1"/>
  <c r="W69" s="1"/>
  <c r="T167"/>
  <c r="V167" s="1"/>
  <c r="Q167"/>
  <c r="M167"/>
  <c r="O167" s="1"/>
  <c r="J169"/>
  <c r="K169"/>
  <c r="L168"/>
  <c r="P168"/>
  <c r="U168" s="1"/>
  <c r="W168" s="1"/>
  <c r="T68"/>
  <c r="V68" s="1"/>
  <c r="Q68"/>
  <c r="M68"/>
  <c r="O68" s="1"/>
  <c r="T69" l="1"/>
  <c r="V69" s="1"/>
  <c r="Q69"/>
  <c r="M69"/>
  <c r="O69" s="1"/>
  <c r="P70"/>
  <c r="U70" s="1"/>
  <c r="W70" s="1"/>
  <c r="L70"/>
  <c r="T168"/>
  <c r="V168" s="1"/>
  <c r="Q168"/>
  <c r="M168"/>
  <c r="O168" s="1"/>
  <c r="L169"/>
  <c r="P169"/>
  <c r="U169" s="1"/>
  <c r="W169" s="1"/>
  <c r="X72"/>
  <c r="S72" s="1"/>
  <c r="B72"/>
  <c r="N72" s="1"/>
  <c r="A72"/>
  <c r="G73"/>
  <c r="H73"/>
  <c r="E73"/>
  <c r="F73"/>
  <c r="D74"/>
  <c r="I73"/>
  <c r="K71"/>
  <c r="J71"/>
  <c r="K170"/>
  <c r="J170"/>
  <c r="G172"/>
  <c r="H172"/>
  <c r="C173"/>
  <c r="I172"/>
  <c r="E172"/>
  <c r="F172"/>
  <c r="B171"/>
  <c r="N171" s="1"/>
  <c r="A171"/>
  <c r="X171"/>
  <c r="S171" s="1"/>
  <c r="J171" l="1"/>
  <c r="K171"/>
  <c r="L170"/>
  <c r="P170"/>
  <c r="U170" s="1"/>
  <c r="W170" s="1"/>
  <c r="P71"/>
  <c r="U71" s="1"/>
  <c r="W71" s="1"/>
  <c r="L71"/>
  <c r="Q70"/>
  <c r="T70"/>
  <c r="V70" s="1"/>
  <c r="M70"/>
  <c r="O70" s="1"/>
  <c r="B172"/>
  <c r="N172" s="1"/>
  <c r="X172"/>
  <c r="S172" s="1"/>
  <c r="A172"/>
  <c r="F173"/>
  <c r="C174"/>
  <c r="E173"/>
  <c r="H173"/>
  <c r="G173"/>
  <c r="I173"/>
  <c r="H74"/>
  <c r="D75"/>
  <c r="G74"/>
  <c r="F74"/>
  <c r="E74"/>
  <c r="I74"/>
  <c r="B73"/>
  <c r="N73" s="1"/>
  <c r="X73"/>
  <c r="S73" s="1"/>
  <c r="A73"/>
  <c r="J72"/>
  <c r="K72"/>
  <c r="T169"/>
  <c r="V169" s="1"/>
  <c r="Q169"/>
  <c r="M169"/>
  <c r="O169" s="1"/>
  <c r="K73" l="1"/>
  <c r="J73"/>
  <c r="B74"/>
  <c r="N74" s="1"/>
  <c r="X74"/>
  <c r="S74" s="1"/>
  <c r="A74"/>
  <c r="B173"/>
  <c r="N173" s="1"/>
  <c r="X173"/>
  <c r="S173" s="1"/>
  <c r="A173"/>
  <c r="T71"/>
  <c r="V71" s="1"/>
  <c r="Q71"/>
  <c r="M71"/>
  <c r="O71" s="1"/>
  <c r="L171"/>
  <c r="P171"/>
  <c r="U171" s="1"/>
  <c r="W171" s="1"/>
  <c r="L72"/>
  <c r="P72"/>
  <c r="U72" s="1"/>
  <c r="W72" s="1"/>
  <c r="I75"/>
  <c r="G75"/>
  <c r="F75"/>
  <c r="D76"/>
  <c r="H75"/>
  <c r="E75"/>
  <c r="G174"/>
  <c r="F174"/>
  <c r="C175"/>
  <c r="I174"/>
  <c r="H174"/>
  <c r="E174"/>
  <c r="J172"/>
  <c r="K172"/>
  <c r="Q170"/>
  <c r="T170"/>
  <c r="V170" s="1"/>
  <c r="M170"/>
  <c r="O170" s="1"/>
  <c r="X174" l="1"/>
  <c r="S174" s="1"/>
  <c r="B174"/>
  <c r="N174" s="1"/>
  <c r="A174"/>
  <c r="X75"/>
  <c r="S75" s="1"/>
  <c r="A75"/>
  <c r="B75"/>
  <c r="N75" s="1"/>
  <c r="D77"/>
  <c r="I76"/>
  <c r="H76"/>
  <c r="E76"/>
  <c r="G76"/>
  <c r="F76"/>
  <c r="Q72"/>
  <c r="T72"/>
  <c r="V72" s="1"/>
  <c r="M72"/>
  <c r="O72" s="1"/>
  <c r="T171"/>
  <c r="V171" s="1"/>
  <c r="Q171"/>
  <c r="M171"/>
  <c r="O171" s="1"/>
  <c r="J74"/>
  <c r="K74"/>
  <c r="P172"/>
  <c r="U172" s="1"/>
  <c r="W172" s="1"/>
  <c r="L172"/>
  <c r="H175"/>
  <c r="I175"/>
  <c r="C176"/>
  <c r="F175"/>
  <c r="G175"/>
  <c r="E175"/>
  <c r="K173"/>
  <c r="J173"/>
  <c r="P73"/>
  <c r="U73" s="1"/>
  <c r="W73" s="1"/>
  <c r="L73"/>
  <c r="B175" l="1"/>
  <c r="N175" s="1"/>
  <c r="A175"/>
  <c r="X175"/>
  <c r="S175" s="1"/>
  <c r="T172"/>
  <c r="V172" s="1"/>
  <c r="Q172"/>
  <c r="M172"/>
  <c r="O172" s="1"/>
  <c r="B76"/>
  <c r="N76" s="1"/>
  <c r="X76"/>
  <c r="S76" s="1"/>
  <c r="A76"/>
  <c r="K174"/>
  <c r="J174"/>
  <c r="T73"/>
  <c r="V73" s="1"/>
  <c r="Q73"/>
  <c r="M73"/>
  <c r="O73" s="1"/>
  <c r="P173"/>
  <c r="U173" s="1"/>
  <c r="W173" s="1"/>
  <c r="L173"/>
  <c r="I176"/>
  <c r="E176"/>
  <c r="F176"/>
  <c r="G176"/>
  <c r="C177"/>
  <c r="H176"/>
  <c r="P74"/>
  <c r="U74" s="1"/>
  <c r="W74" s="1"/>
  <c r="L74"/>
  <c r="D78"/>
  <c r="E77"/>
  <c r="I77"/>
  <c r="G77"/>
  <c r="H77"/>
  <c r="F77"/>
  <c r="K75"/>
  <c r="J75"/>
  <c r="H78" l="1"/>
  <c r="F78"/>
  <c r="D79"/>
  <c r="E78"/>
  <c r="I78"/>
  <c r="G78"/>
  <c r="F177"/>
  <c r="C178"/>
  <c r="E177"/>
  <c r="H177"/>
  <c r="I177"/>
  <c r="G177"/>
  <c r="L174"/>
  <c r="P174"/>
  <c r="U174" s="1"/>
  <c r="W174" s="1"/>
  <c r="J76"/>
  <c r="K76"/>
  <c r="P75"/>
  <c r="U75" s="1"/>
  <c r="W75" s="1"/>
  <c r="L75"/>
  <c r="X77"/>
  <c r="S77" s="1"/>
  <c r="B77"/>
  <c r="N77" s="1"/>
  <c r="A77"/>
  <c r="Q74"/>
  <c r="T74"/>
  <c r="V74" s="1"/>
  <c r="M74"/>
  <c r="O74" s="1"/>
  <c r="B176"/>
  <c r="N176" s="1"/>
  <c r="X176"/>
  <c r="S176" s="1"/>
  <c r="A176"/>
  <c r="Q173"/>
  <c r="T173"/>
  <c r="V173" s="1"/>
  <c r="M173"/>
  <c r="O173" s="1"/>
  <c r="J175"/>
  <c r="K175"/>
  <c r="P175" l="1"/>
  <c r="U175" s="1"/>
  <c r="W175" s="1"/>
  <c r="L175"/>
  <c r="K176"/>
  <c r="J176"/>
  <c r="J77"/>
  <c r="K77"/>
  <c r="T75"/>
  <c r="V75" s="1"/>
  <c r="Q75"/>
  <c r="M75"/>
  <c r="O75" s="1"/>
  <c r="X177"/>
  <c r="S177" s="1"/>
  <c r="A177"/>
  <c r="B177"/>
  <c r="N177" s="1"/>
  <c r="D80"/>
  <c r="E79"/>
  <c r="I79"/>
  <c r="G79"/>
  <c r="F79"/>
  <c r="H79"/>
  <c r="P76"/>
  <c r="U76" s="1"/>
  <c r="W76" s="1"/>
  <c r="L76"/>
  <c r="T174"/>
  <c r="V174" s="1"/>
  <c r="Q174"/>
  <c r="M174"/>
  <c r="O174" s="1"/>
  <c r="I178"/>
  <c r="E178"/>
  <c r="H178"/>
  <c r="F178"/>
  <c r="G178"/>
  <c r="C179"/>
  <c r="X78"/>
  <c r="S78" s="1"/>
  <c r="B78"/>
  <c r="N78" s="1"/>
  <c r="A78"/>
  <c r="J78" l="1"/>
  <c r="K78"/>
  <c r="T76"/>
  <c r="V76" s="1"/>
  <c r="Q76"/>
  <c r="M76"/>
  <c r="O76" s="1"/>
  <c r="A79"/>
  <c r="B79"/>
  <c r="N79" s="1"/>
  <c r="X79"/>
  <c r="S79" s="1"/>
  <c r="J177"/>
  <c r="K177"/>
  <c r="P77"/>
  <c r="U77" s="1"/>
  <c r="W77" s="1"/>
  <c r="L77"/>
  <c r="H179"/>
  <c r="I179"/>
  <c r="C180"/>
  <c r="E179"/>
  <c r="F179"/>
  <c r="G179"/>
  <c r="X178"/>
  <c r="S178" s="1"/>
  <c r="A178"/>
  <c r="B178"/>
  <c r="N178" s="1"/>
  <c r="D81"/>
  <c r="H80"/>
  <c r="F80"/>
  <c r="I80"/>
  <c r="G80"/>
  <c r="E80"/>
  <c r="P176"/>
  <c r="U176" s="1"/>
  <c r="W176" s="1"/>
  <c r="L176"/>
  <c r="T175"/>
  <c r="V175" s="1"/>
  <c r="Q175"/>
  <c r="M175"/>
  <c r="O175" s="1"/>
  <c r="T176" l="1"/>
  <c r="V176" s="1"/>
  <c r="Q176"/>
  <c r="M176"/>
  <c r="O176" s="1"/>
  <c r="B80"/>
  <c r="N80" s="1"/>
  <c r="X80"/>
  <c r="S80" s="1"/>
  <c r="A80"/>
  <c r="J178"/>
  <c r="K178"/>
  <c r="G180"/>
  <c r="H180"/>
  <c r="C181"/>
  <c r="I180"/>
  <c r="F180"/>
  <c r="E180"/>
  <c r="L177"/>
  <c r="P177"/>
  <c r="U177" s="1"/>
  <c r="W177" s="1"/>
  <c r="L78"/>
  <c r="P78"/>
  <c r="U78" s="1"/>
  <c r="W78" s="1"/>
  <c r="H81"/>
  <c r="G81"/>
  <c r="F81"/>
  <c r="D82"/>
  <c r="I81"/>
  <c r="E81"/>
  <c r="B179"/>
  <c r="N179" s="1"/>
  <c r="X179"/>
  <c r="S179" s="1"/>
  <c r="A179"/>
  <c r="Q77"/>
  <c r="T77"/>
  <c r="V77" s="1"/>
  <c r="M77"/>
  <c r="O77" s="1"/>
  <c r="J79"/>
  <c r="K79"/>
  <c r="P79" l="1"/>
  <c r="U79" s="1"/>
  <c r="W79" s="1"/>
  <c r="L79"/>
  <c r="K179"/>
  <c r="J179"/>
  <c r="B180"/>
  <c r="N180" s="1"/>
  <c r="X180"/>
  <c r="S180" s="1"/>
  <c r="A180"/>
  <c r="L178"/>
  <c r="P178"/>
  <c r="U178" s="1"/>
  <c r="W178" s="1"/>
  <c r="X81"/>
  <c r="S81" s="1"/>
  <c r="B81"/>
  <c r="N81" s="1"/>
  <c r="A81"/>
  <c r="H82"/>
  <c r="F82"/>
  <c r="D83"/>
  <c r="E82"/>
  <c r="I82"/>
  <c r="G82"/>
  <c r="T78"/>
  <c r="V78" s="1"/>
  <c r="Q78"/>
  <c r="M78"/>
  <c r="O78" s="1"/>
  <c r="T177"/>
  <c r="V177" s="1"/>
  <c r="Q177"/>
  <c r="M177"/>
  <c r="O177" s="1"/>
  <c r="F181"/>
  <c r="C182"/>
  <c r="E181"/>
  <c r="H181"/>
  <c r="I181"/>
  <c r="G181"/>
  <c r="K80"/>
  <c r="J80"/>
  <c r="B181" l="1"/>
  <c r="N181" s="1"/>
  <c r="A181"/>
  <c r="X181"/>
  <c r="S181" s="1"/>
  <c r="X82"/>
  <c r="S82" s="1"/>
  <c r="A82"/>
  <c r="B82"/>
  <c r="N82" s="1"/>
  <c r="K81"/>
  <c r="J81"/>
  <c r="Q178"/>
  <c r="T178"/>
  <c r="V178" s="1"/>
  <c r="M178"/>
  <c r="O178" s="1"/>
  <c r="L80"/>
  <c r="P80"/>
  <c r="U80" s="1"/>
  <c r="W80" s="1"/>
  <c r="I182"/>
  <c r="E182"/>
  <c r="H182"/>
  <c r="F182"/>
  <c r="G182"/>
  <c r="C183"/>
  <c r="F83"/>
  <c r="G83"/>
  <c r="H83"/>
  <c r="E83"/>
  <c r="D84"/>
  <c r="I83"/>
  <c r="K180"/>
  <c r="J180"/>
  <c r="L179"/>
  <c r="P179"/>
  <c r="U179" s="1"/>
  <c r="W179" s="1"/>
  <c r="T79"/>
  <c r="V79" s="1"/>
  <c r="Q79"/>
  <c r="M79"/>
  <c r="O79" s="1"/>
  <c r="P180" l="1"/>
  <c r="U180" s="1"/>
  <c r="W180" s="1"/>
  <c r="L180"/>
  <c r="X83"/>
  <c r="S83" s="1"/>
  <c r="A83"/>
  <c r="B83"/>
  <c r="N83" s="1"/>
  <c r="H183"/>
  <c r="I183"/>
  <c r="C184"/>
  <c r="E183"/>
  <c r="F183"/>
  <c r="G183"/>
  <c r="B182"/>
  <c r="N182" s="1"/>
  <c r="X182"/>
  <c r="S182" s="1"/>
  <c r="A182"/>
  <c r="T179"/>
  <c r="V179" s="1"/>
  <c r="Q179"/>
  <c r="M179"/>
  <c r="O179" s="1"/>
  <c r="H84"/>
  <c r="D85"/>
  <c r="I84"/>
  <c r="F84"/>
  <c r="E84"/>
  <c r="G84"/>
  <c r="T80"/>
  <c r="V80" s="1"/>
  <c r="Q80"/>
  <c r="M80"/>
  <c r="O80" s="1"/>
  <c r="L81"/>
  <c r="P81"/>
  <c r="U81" s="1"/>
  <c r="W81" s="1"/>
  <c r="J82"/>
  <c r="K82"/>
  <c r="K181"/>
  <c r="J181"/>
  <c r="L82" l="1"/>
  <c r="P82"/>
  <c r="U82" s="1"/>
  <c r="W82" s="1"/>
  <c r="Q81"/>
  <c r="T81"/>
  <c r="V81" s="1"/>
  <c r="M81"/>
  <c r="O81" s="1"/>
  <c r="X84"/>
  <c r="S84" s="1"/>
  <c r="A84"/>
  <c r="B84"/>
  <c r="N84" s="1"/>
  <c r="J182"/>
  <c r="K182"/>
  <c r="X183"/>
  <c r="S183" s="1"/>
  <c r="A183"/>
  <c r="B183"/>
  <c r="N183" s="1"/>
  <c r="L181"/>
  <c r="P181"/>
  <c r="U181" s="1"/>
  <c r="W181" s="1"/>
  <c r="D86"/>
  <c r="I85"/>
  <c r="G85"/>
  <c r="H85"/>
  <c r="E85"/>
  <c r="F85"/>
  <c r="G184"/>
  <c r="H184"/>
  <c r="C185"/>
  <c r="E184"/>
  <c r="I184"/>
  <c r="F184"/>
  <c r="J83"/>
  <c r="K83"/>
  <c r="Q180"/>
  <c r="T180"/>
  <c r="V180" s="1"/>
  <c r="M180"/>
  <c r="O180" s="1"/>
  <c r="A184" l="1"/>
  <c r="X184"/>
  <c r="S184" s="1"/>
  <c r="B184"/>
  <c r="N184" s="1"/>
  <c r="X85"/>
  <c r="S85" s="1"/>
  <c r="B85"/>
  <c r="N85" s="1"/>
  <c r="A85"/>
  <c r="G86"/>
  <c r="I86"/>
  <c r="E86"/>
  <c r="D87"/>
  <c r="F86"/>
  <c r="H86"/>
  <c r="P182"/>
  <c r="U182" s="1"/>
  <c r="W182" s="1"/>
  <c r="L182"/>
  <c r="J84"/>
  <c r="K84"/>
  <c r="Q82"/>
  <c r="T82"/>
  <c r="V82" s="1"/>
  <c r="M82"/>
  <c r="O82" s="1"/>
  <c r="L83"/>
  <c r="P83"/>
  <c r="U83" s="1"/>
  <c r="W83" s="1"/>
  <c r="F185"/>
  <c r="C186"/>
  <c r="E185"/>
  <c r="G185"/>
  <c r="H185"/>
  <c r="I185"/>
  <c r="T181"/>
  <c r="V181" s="1"/>
  <c r="Q181"/>
  <c r="M181"/>
  <c r="O181" s="1"/>
  <c r="K183"/>
  <c r="J183"/>
  <c r="X185" l="1"/>
  <c r="S185" s="1"/>
  <c r="A185"/>
  <c r="B185"/>
  <c r="N185" s="1"/>
  <c r="T83"/>
  <c r="V83" s="1"/>
  <c r="Q83"/>
  <c r="M83"/>
  <c r="O83" s="1"/>
  <c r="T182"/>
  <c r="V182" s="1"/>
  <c r="Q182"/>
  <c r="M182"/>
  <c r="O182" s="1"/>
  <c r="I87"/>
  <c r="D88"/>
  <c r="E87"/>
  <c r="G87"/>
  <c r="F87"/>
  <c r="H87"/>
  <c r="J85"/>
  <c r="K85"/>
  <c r="L183"/>
  <c r="P183"/>
  <c r="U183" s="1"/>
  <c r="W183" s="1"/>
  <c r="I186"/>
  <c r="E186"/>
  <c r="H186"/>
  <c r="F186"/>
  <c r="G186"/>
  <c r="C187"/>
  <c r="L84"/>
  <c r="P84"/>
  <c r="U84" s="1"/>
  <c r="W84" s="1"/>
  <c r="X86"/>
  <c r="S86" s="1"/>
  <c r="A86"/>
  <c r="B86"/>
  <c r="N86" s="1"/>
  <c r="K184"/>
  <c r="J184"/>
  <c r="J86" l="1"/>
  <c r="K86"/>
  <c r="T84"/>
  <c r="V84" s="1"/>
  <c r="Q84"/>
  <c r="M84"/>
  <c r="O84" s="1"/>
  <c r="T183"/>
  <c r="V183" s="1"/>
  <c r="Q183"/>
  <c r="M183"/>
  <c r="O183" s="1"/>
  <c r="P85"/>
  <c r="U85" s="1"/>
  <c r="W85" s="1"/>
  <c r="L85"/>
  <c r="X87"/>
  <c r="S87" s="1"/>
  <c r="A87"/>
  <c r="B87"/>
  <c r="N87" s="1"/>
  <c r="L184"/>
  <c r="P184"/>
  <c r="U184" s="1"/>
  <c r="W184" s="1"/>
  <c r="H187"/>
  <c r="I187"/>
  <c r="C188"/>
  <c r="E187"/>
  <c r="F187"/>
  <c r="G187"/>
  <c r="X186"/>
  <c r="S186" s="1"/>
  <c r="B186"/>
  <c r="N186" s="1"/>
  <c r="A186"/>
  <c r="F88"/>
  <c r="G88"/>
  <c r="E88"/>
  <c r="H88"/>
  <c r="I88"/>
  <c r="D89"/>
  <c r="K185"/>
  <c r="J185"/>
  <c r="B88" l="1"/>
  <c r="N88" s="1"/>
  <c r="X88"/>
  <c r="S88" s="1"/>
  <c r="A88"/>
  <c r="G188"/>
  <c r="H188"/>
  <c r="C189"/>
  <c r="I188"/>
  <c r="F188"/>
  <c r="E188"/>
  <c r="T184"/>
  <c r="V184" s="1"/>
  <c r="Q184"/>
  <c r="M184"/>
  <c r="O184" s="1"/>
  <c r="J87"/>
  <c r="K87"/>
  <c r="P86"/>
  <c r="U86" s="1"/>
  <c r="W86" s="1"/>
  <c r="L86"/>
  <c r="P185"/>
  <c r="U185" s="1"/>
  <c r="W185" s="1"/>
  <c r="L185"/>
  <c r="E89"/>
  <c r="H89"/>
  <c r="F89"/>
  <c r="D90"/>
  <c r="G89"/>
  <c r="I89"/>
  <c r="K186"/>
  <c r="J186"/>
  <c r="B187"/>
  <c r="N187" s="1"/>
  <c r="A187"/>
  <c r="X187"/>
  <c r="S187" s="1"/>
  <c r="T85"/>
  <c r="V85" s="1"/>
  <c r="Q85"/>
  <c r="M85"/>
  <c r="O85" s="1"/>
  <c r="X89" l="1"/>
  <c r="S89" s="1"/>
  <c r="B89"/>
  <c r="N89" s="1"/>
  <c r="A89"/>
  <c r="L87"/>
  <c r="P87"/>
  <c r="U87" s="1"/>
  <c r="W87" s="1"/>
  <c r="X188"/>
  <c r="S188" s="1"/>
  <c r="B188"/>
  <c r="N188" s="1"/>
  <c r="A188"/>
  <c r="J88"/>
  <c r="K88"/>
  <c r="J187"/>
  <c r="K187"/>
  <c r="P186"/>
  <c r="U186" s="1"/>
  <c r="W186" s="1"/>
  <c r="L186"/>
  <c r="I90"/>
  <c r="F90"/>
  <c r="E90"/>
  <c r="G90"/>
  <c r="D91"/>
  <c r="H90"/>
  <c r="Q185"/>
  <c r="T185"/>
  <c r="V185" s="1"/>
  <c r="M185"/>
  <c r="O185" s="1"/>
  <c r="T86"/>
  <c r="V86" s="1"/>
  <c r="Q86"/>
  <c r="M86"/>
  <c r="O86" s="1"/>
  <c r="F189"/>
  <c r="C190"/>
  <c r="E189"/>
  <c r="H189"/>
  <c r="I189"/>
  <c r="G189"/>
  <c r="X189" l="1"/>
  <c r="S189" s="1"/>
  <c r="B189"/>
  <c r="N189" s="1"/>
  <c r="A189"/>
  <c r="Q186"/>
  <c r="T186"/>
  <c r="V186" s="1"/>
  <c r="M186"/>
  <c r="O186" s="1"/>
  <c r="J188"/>
  <c r="K188"/>
  <c r="T87"/>
  <c r="V87" s="1"/>
  <c r="Q87"/>
  <c r="M87"/>
  <c r="O87" s="1"/>
  <c r="G190"/>
  <c r="F190"/>
  <c r="C191"/>
  <c r="I190"/>
  <c r="H190"/>
  <c r="E190"/>
  <c r="F91"/>
  <c r="G91"/>
  <c r="H91"/>
  <c r="D92"/>
  <c r="I91"/>
  <c r="E91"/>
  <c r="X90"/>
  <c r="S90" s="1"/>
  <c r="A90"/>
  <c r="B90"/>
  <c r="N90" s="1"/>
  <c r="L187"/>
  <c r="P187"/>
  <c r="U187" s="1"/>
  <c r="W187" s="1"/>
  <c r="P88"/>
  <c r="U88" s="1"/>
  <c r="W88" s="1"/>
  <c r="L88"/>
  <c r="J89"/>
  <c r="K89"/>
  <c r="L89" l="1"/>
  <c r="P89"/>
  <c r="U89" s="1"/>
  <c r="W89" s="1"/>
  <c r="T187"/>
  <c r="V187" s="1"/>
  <c r="Q187"/>
  <c r="M187"/>
  <c r="O187" s="1"/>
  <c r="J90"/>
  <c r="K90"/>
  <c r="B91"/>
  <c r="N91" s="1"/>
  <c r="X91"/>
  <c r="S91" s="1"/>
  <c r="A91"/>
  <c r="D93"/>
  <c r="I92"/>
  <c r="H92"/>
  <c r="F92"/>
  <c r="E92"/>
  <c r="G92"/>
  <c r="B190"/>
  <c r="N190" s="1"/>
  <c r="X190"/>
  <c r="S190" s="1"/>
  <c r="A190"/>
  <c r="P188"/>
  <c r="U188" s="1"/>
  <c r="W188" s="1"/>
  <c r="L188"/>
  <c r="J189"/>
  <c r="K189"/>
  <c r="Q88"/>
  <c r="T88"/>
  <c r="V88" s="1"/>
  <c r="M88"/>
  <c r="O88" s="1"/>
  <c r="F191"/>
  <c r="E191"/>
  <c r="G191"/>
  <c r="H191"/>
  <c r="C192"/>
  <c r="I191"/>
  <c r="I192" l="1"/>
  <c r="E192"/>
  <c r="F192"/>
  <c r="G192"/>
  <c r="C193"/>
  <c r="H192"/>
  <c r="L189"/>
  <c r="P189"/>
  <c r="U189" s="1"/>
  <c r="W189" s="1"/>
  <c r="K190"/>
  <c r="J190"/>
  <c r="B92"/>
  <c r="N92" s="1"/>
  <c r="A92"/>
  <c r="X92"/>
  <c r="S92" s="1"/>
  <c r="I93"/>
  <c r="D94"/>
  <c r="E93"/>
  <c r="F93"/>
  <c r="G93"/>
  <c r="H93"/>
  <c r="T89"/>
  <c r="V89" s="1"/>
  <c r="Q89"/>
  <c r="M89"/>
  <c r="O89" s="1"/>
  <c r="X191"/>
  <c r="S191" s="1"/>
  <c r="B191"/>
  <c r="N191" s="1"/>
  <c r="A191"/>
  <c r="T188"/>
  <c r="V188" s="1"/>
  <c r="Q188"/>
  <c r="M188"/>
  <c r="O188" s="1"/>
  <c r="J91"/>
  <c r="K91"/>
  <c r="L90"/>
  <c r="P90"/>
  <c r="U90" s="1"/>
  <c r="W90" s="1"/>
  <c r="Q90" l="1"/>
  <c r="T90"/>
  <c r="V90" s="1"/>
  <c r="M90"/>
  <c r="O90" s="1"/>
  <c r="P91"/>
  <c r="U91" s="1"/>
  <c r="W91" s="1"/>
  <c r="L91"/>
  <c r="X93"/>
  <c r="S93" s="1"/>
  <c r="A93"/>
  <c r="B93"/>
  <c r="N93" s="1"/>
  <c r="J92"/>
  <c r="K92"/>
  <c r="L190"/>
  <c r="P190"/>
  <c r="U190" s="1"/>
  <c r="W190" s="1"/>
  <c r="F193"/>
  <c r="C194"/>
  <c r="E193"/>
  <c r="H193"/>
  <c r="I193"/>
  <c r="G193"/>
  <c r="J191"/>
  <c r="K191"/>
  <c r="G94"/>
  <c r="I94"/>
  <c r="E94"/>
  <c r="D95"/>
  <c r="F94"/>
  <c r="H94"/>
  <c r="Q189"/>
  <c r="T189"/>
  <c r="V189" s="1"/>
  <c r="M189"/>
  <c r="O189" s="1"/>
  <c r="X192"/>
  <c r="S192" s="1"/>
  <c r="B192"/>
  <c r="N192" s="1"/>
  <c r="A192"/>
  <c r="X94" l="1"/>
  <c r="S94" s="1"/>
  <c r="A94"/>
  <c r="B94"/>
  <c r="N94" s="1"/>
  <c r="B193"/>
  <c r="N193" s="1"/>
  <c r="A193"/>
  <c r="X193"/>
  <c r="S193" s="1"/>
  <c r="Q190"/>
  <c r="T190"/>
  <c r="V190" s="1"/>
  <c r="M190"/>
  <c r="O190" s="1"/>
  <c r="L92"/>
  <c r="P92"/>
  <c r="U92" s="1"/>
  <c r="W92" s="1"/>
  <c r="K93"/>
  <c r="J93"/>
  <c r="Q91"/>
  <c r="T91"/>
  <c r="V91" s="1"/>
  <c r="M91"/>
  <c r="O91" s="1"/>
  <c r="K192"/>
  <c r="J192"/>
  <c r="F95"/>
  <c r="G95"/>
  <c r="H95"/>
  <c r="D96"/>
  <c r="I95"/>
  <c r="E95"/>
  <c r="L191"/>
  <c r="P191"/>
  <c r="U191" s="1"/>
  <c r="W191" s="1"/>
  <c r="G194"/>
  <c r="F194"/>
  <c r="C195"/>
  <c r="I194"/>
  <c r="H194"/>
  <c r="E194"/>
  <c r="H195" l="1"/>
  <c r="I195"/>
  <c r="C196"/>
  <c r="E195"/>
  <c r="F195"/>
  <c r="G195"/>
  <c r="T191"/>
  <c r="V191" s="1"/>
  <c r="Q191"/>
  <c r="M191"/>
  <c r="O191" s="1"/>
  <c r="P93"/>
  <c r="U93" s="1"/>
  <c r="W93" s="1"/>
  <c r="L93"/>
  <c r="J94"/>
  <c r="K94"/>
  <c r="B194"/>
  <c r="N194" s="1"/>
  <c r="X194"/>
  <c r="S194" s="1"/>
  <c r="A194"/>
  <c r="X95"/>
  <c r="S95" s="1"/>
  <c r="A95"/>
  <c r="B95"/>
  <c r="N95" s="1"/>
  <c r="F96"/>
  <c r="G96"/>
  <c r="E96"/>
  <c r="H96"/>
  <c r="I96"/>
  <c r="D97"/>
  <c r="P192"/>
  <c r="U192" s="1"/>
  <c r="W192" s="1"/>
  <c r="L192"/>
  <c r="Q92"/>
  <c r="T92"/>
  <c r="V92" s="1"/>
  <c r="M92"/>
  <c r="O92" s="1"/>
  <c r="J193"/>
  <c r="K193"/>
  <c r="L193" l="1"/>
  <c r="P193"/>
  <c r="U193" s="1"/>
  <c r="W193" s="1"/>
  <c r="T192"/>
  <c r="V192" s="1"/>
  <c r="Q192"/>
  <c r="M192"/>
  <c r="O192" s="1"/>
  <c r="D98"/>
  <c r="E97"/>
  <c r="I97"/>
  <c r="H97"/>
  <c r="F97"/>
  <c r="G97"/>
  <c r="J194"/>
  <c r="K194"/>
  <c r="P94"/>
  <c r="U94" s="1"/>
  <c r="W94" s="1"/>
  <c r="L94"/>
  <c r="I196"/>
  <c r="E196"/>
  <c r="F196"/>
  <c r="H196"/>
  <c r="G196"/>
  <c r="C197"/>
  <c r="X96"/>
  <c r="S96" s="1"/>
  <c r="B96"/>
  <c r="N96" s="1"/>
  <c r="A96"/>
  <c r="J95"/>
  <c r="K95"/>
  <c r="T93"/>
  <c r="V93" s="1"/>
  <c r="Q93"/>
  <c r="M93"/>
  <c r="O93" s="1"/>
  <c r="X195"/>
  <c r="S195" s="1"/>
  <c r="B195"/>
  <c r="N195" s="1"/>
  <c r="A195"/>
  <c r="P95" l="1"/>
  <c r="U95" s="1"/>
  <c r="W95" s="1"/>
  <c r="L95"/>
  <c r="K96"/>
  <c r="J96"/>
  <c r="Q94"/>
  <c r="T94"/>
  <c r="V94" s="1"/>
  <c r="M94"/>
  <c r="O94" s="1"/>
  <c r="B97"/>
  <c r="N97" s="1"/>
  <c r="A97"/>
  <c r="X97"/>
  <c r="S97" s="1"/>
  <c r="T193"/>
  <c r="V193" s="1"/>
  <c r="Q193"/>
  <c r="M193"/>
  <c r="O193" s="1"/>
  <c r="K195"/>
  <c r="J195"/>
  <c r="H197"/>
  <c r="G197"/>
  <c r="I197"/>
  <c r="C198"/>
  <c r="F197"/>
  <c r="E197"/>
  <c r="B196"/>
  <c r="N196" s="1"/>
  <c r="X196"/>
  <c r="S196" s="1"/>
  <c r="A196"/>
  <c r="P194"/>
  <c r="U194" s="1"/>
  <c r="W194" s="1"/>
  <c r="L194"/>
  <c r="F98"/>
  <c r="E98"/>
  <c r="I98"/>
  <c r="D99"/>
  <c r="H98"/>
  <c r="G98"/>
  <c r="T194" l="1"/>
  <c r="V194" s="1"/>
  <c r="Q194"/>
  <c r="M194"/>
  <c r="O194" s="1"/>
  <c r="K196"/>
  <c r="J196"/>
  <c r="F99"/>
  <c r="G99"/>
  <c r="H99"/>
  <c r="D100"/>
  <c r="I99"/>
  <c r="E99"/>
  <c r="X98"/>
  <c r="S98" s="1"/>
  <c r="A98"/>
  <c r="B98"/>
  <c r="N98" s="1"/>
  <c r="X197"/>
  <c r="S197" s="1"/>
  <c r="B197"/>
  <c r="N197" s="1"/>
  <c r="A197"/>
  <c r="G198"/>
  <c r="F198"/>
  <c r="C199"/>
  <c r="E198"/>
  <c r="I198"/>
  <c r="H198"/>
  <c r="L195"/>
  <c r="P195"/>
  <c r="U195" s="1"/>
  <c r="W195" s="1"/>
  <c r="J97"/>
  <c r="K97"/>
  <c r="P96"/>
  <c r="U96" s="1"/>
  <c r="W96" s="1"/>
  <c r="L96"/>
  <c r="Q95"/>
  <c r="T95"/>
  <c r="V95" s="1"/>
  <c r="M95"/>
  <c r="O95" s="1"/>
  <c r="Q96" l="1"/>
  <c r="T96"/>
  <c r="V96" s="1"/>
  <c r="M96"/>
  <c r="O96" s="1"/>
  <c r="B198"/>
  <c r="N198" s="1"/>
  <c r="X198"/>
  <c r="S198" s="1"/>
  <c r="A198"/>
  <c r="J197"/>
  <c r="K197"/>
  <c r="J98"/>
  <c r="K98"/>
  <c r="X99"/>
  <c r="S99" s="1"/>
  <c r="B99"/>
  <c r="N99" s="1"/>
  <c r="A99"/>
  <c r="E100"/>
  <c r="F100"/>
  <c r="G100"/>
  <c r="D101"/>
  <c r="H100"/>
  <c r="I100"/>
  <c r="P97"/>
  <c r="U97" s="1"/>
  <c r="W97" s="1"/>
  <c r="L97"/>
  <c r="T195"/>
  <c r="V195" s="1"/>
  <c r="Q195"/>
  <c r="M195"/>
  <c r="O195" s="1"/>
  <c r="F199"/>
  <c r="E199"/>
  <c r="G199"/>
  <c r="H199"/>
  <c r="C200"/>
  <c r="I199"/>
  <c r="L196"/>
  <c r="P196"/>
  <c r="U196" s="1"/>
  <c r="W196" s="1"/>
  <c r="T196" l="1"/>
  <c r="V196" s="1"/>
  <c r="Q196"/>
  <c r="M196"/>
  <c r="O196" s="1"/>
  <c r="X199"/>
  <c r="S199" s="1"/>
  <c r="B199"/>
  <c r="N199" s="1"/>
  <c r="A199"/>
  <c r="X100"/>
  <c r="S100" s="1"/>
  <c r="A100"/>
  <c r="B100"/>
  <c r="N100" s="1"/>
  <c r="I200"/>
  <c r="E200"/>
  <c r="F200"/>
  <c r="G200"/>
  <c r="C201"/>
  <c r="H200"/>
  <c r="Q97"/>
  <c r="T97"/>
  <c r="V97" s="1"/>
  <c r="M97"/>
  <c r="O97" s="1"/>
  <c r="G101"/>
  <c r="F101"/>
  <c r="E101"/>
  <c r="I101"/>
  <c r="H101"/>
  <c r="J99"/>
  <c r="K99"/>
  <c r="P98"/>
  <c r="U98" s="1"/>
  <c r="W98" s="1"/>
  <c r="L98"/>
  <c r="L197"/>
  <c r="P197"/>
  <c r="U197" s="1"/>
  <c r="W197" s="1"/>
  <c r="J198"/>
  <c r="K198"/>
  <c r="T98" l="1"/>
  <c r="V98" s="1"/>
  <c r="Q98"/>
  <c r="M98"/>
  <c r="O98" s="1"/>
  <c r="X200"/>
  <c r="S200" s="1"/>
  <c r="B200"/>
  <c r="N200" s="1"/>
  <c r="A200"/>
  <c r="P198"/>
  <c r="U198" s="1"/>
  <c r="W198" s="1"/>
  <c r="L198"/>
  <c r="T197"/>
  <c r="V197" s="1"/>
  <c r="Q197"/>
  <c r="M197"/>
  <c r="O197" s="1"/>
  <c r="L99"/>
  <c r="P99"/>
  <c r="U99" s="1"/>
  <c r="W99" s="1"/>
  <c r="B101"/>
  <c r="N101" s="1"/>
  <c r="A101"/>
  <c r="X101"/>
  <c r="S101" s="1"/>
  <c r="F201"/>
  <c r="I201"/>
  <c r="G201"/>
  <c r="H201"/>
  <c r="E201"/>
  <c r="J100"/>
  <c r="K100"/>
  <c r="K199"/>
  <c r="J199"/>
  <c r="P199" l="1"/>
  <c r="U199" s="1"/>
  <c r="W199" s="1"/>
  <c r="L199"/>
  <c r="T99"/>
  <c r="V99" s="1"/>
  <c r="Q99"/>
  <c r="M99"/>
  <c r="O99" s="1"/>
  <c r="Q198"/>
  <c r="T198"/>
  <c r="V198" s="1"/>
  <c r="M198"/>
  <c r="O198" s="1"/>
  <c r="J200"/>
  <c r="K200"/>
  <c r="P100"/>
  <c r="U100" s="1"/>
  <c r="W100" s="1"/>
  <c r="L100"/>
  <c r="X201"/>
  <c r="S201" s="1"/>
  <c r="B201"/>
  <c r="N201" s="1"/>
  <c r="A201"/>
  <c r="K101"/>
  <c r="J101"/>
  <c r="K201" l="1"/>
  <c r="J201"/>
  <c r="L200"/>
  <c r="P200"/>
  <c r="U200" s="1"/>
  <c r="W200" s="1"/>
  <c r="P101"/>
  <c r="U101" s="1"/>
  <c r="W101" s="1"/>
  <c r="L101"/>
  <c r="Q100"/>
  <c r="T100"/>
  <c r="V100" s="1"/>
  <c r="M100"/>
  <c r="O100" s="1"/>
  <c r="T199"/>
  <c r="V199" s="1"/>
  <c r="Q199"/>
  <c r="M199"/>
  <c r="O199" s="1"/>
  <c r="T200" l="1"/>
  <c r="V200" s="1"/>
  <c r="Q200"/>
  <c r="M200"/>
  <c r="O200" s="1"/>
  <c r="T101"/>
  <c r="V101" s="1"/>
  <c r="Q101"/>
  <c r="M101"/>
  <c r="O101" s="1"/>
  <c r="P201"/>
  <c r="U201" s="1"/>
  <c r="W201" s="1"/>
  <c r="L201"/>
  <c r="W202" l="1"/>
  <c r="Q201"/>
  <c r="T201"/>
  <c r="V201" s="1"/>
  <c r="V202" s="1"/>
  <c r="M201"/>
  <c r="O201" s="1"/>
  <c r="W203" l="1"/>
  <c r="X1" s="1"/>
</calcChain>
</file>

<file path=xl/connections.xml><?xml version="1.0" encoding="utf-8"?>
<connections xmlns="http://schemas.openxmlformats.org/spreadsheetml/2006/main">
  <connection id="1" interval="1" name="MOST ACTIVE CALLS" type="4" refreshedVersion="3" background="1" refreshOnLoad="1" saveData="1">
    <webPr sourceData="1" parsePre="1" consecutive="1" xl2000="1" url="http://www.indiainfoline.com/Markets/Derivatives/Options-Most-Active-Calls/OPTSTK/25-Apr-2013"/>
  </connection>
  <connection id="2" interval="1" name="MOST ACTIVE PUTS" type="4" refreshedVersion="3" background="1" refreshOnLoad="1" saveData="1">
    <webPr sourceData="1" parsePre="1" consecutive="1" xl2000="1" url="http://www.indiainfoline.com/Markets/Derivatives/Options-Most-Active-Puts/OPTSTK/25-Apr-2013"/>
  </connection>
</connections>
</file>

<file path=xl/sharedStrings.xml><?xml version="1.0" encoding="utf-8"?>
<sst xmlns="http://schemas.openxmlformats.org/spreadsheetml/2006/main" count="4312" uniqueCount="556">
  <si>
    <t>Trade</t>
  </si>
  <si>
    <t>Group Sites</t>
  </si>
  <si>
    <t>Premia</t>
  </si>
  <si>
    <t>Business Partners</t>
  </si>
  <si>
    <t>Wealth</t>
  </si>
  <si>
    <t>FLAME</t>
  </si>
  <si>
    <t>Property Solutions</t>
  </si>
  <si>
    <t>IIFL Finance</t>
  </si>
  <si>
    <t>IIFL MF</t>
  </si>
  <si>
    <t>About IIFl</t>
  </si>
  <si>
    <t>Contact IIFl</t>
  </si>
  <si>
    <t>Investor Relations</t>
  </si>
  <si>
    <t>We're HIRING</t>
  </si>
  <si>
    <t>FEEDBACK</t>
  </si>
  <si>
    <t>Register</t>
  </si>
  <si>
    <t>Login</t>
  </si>
  <si>
    <t>Commodity Ideas</t>
  </si>
  <si>
    <t>Stock Ideas</t>
  </si>
  <si>
    <t>IIFL Live</t>
  </si>
  <si>
    <t>Customer Service</t>
  </si>
  <si>
    <t>Corporate News</t>
  </si>
  <si>
    <t>IIFL</t>
  </si>
  <si>
    <t>Quotes</t>
  </si>
  <si>
    <t>View all</t>
  </si>
  <si>
    <t>MF</t>
  </si>
  <si>
    <t>Insurance</t>
  </si>
  <si>
    <t>Commodity</t>
  </si>
  <si>
    <t>No Result found</t>
  </si>
  <si>
    <t>Home</t>
  </si>
  <si>
    <t>Markets</t>
  </si>
  <si>
    <t xml:space="preserve">Equities </t>
  </si>
  <si>
    <t xml:space="preserve">Charts </t>
  </si>
  <si>
    <t xml:space="preserve">Market Map </t>
  </si>
  <si>
    <t xml:space="preserve">Derivatives </t>
  </si>
  <si>
    <t xml:space="preserve">Commodity </t>
  </si>
  <si>
    <t xml:space="preserve">IPO </t>
  </si>
  <si>
    <t xml:space="preserve">Companies </t>
  </si>
  <si>
    <t>News</t>
  </si>
  <si>
    <t xml:space="preserve">Overview </t>
  </si>
  <si>
    <t xml:space="preserve">Top </t>
  </si>
  <si>
    <t xml:space="preserve">Business </t>
  </si>
  <si>
    <t xml:space="preserve">Corporate </t>
  </si>
  <si>
    <t xml:space="preserve">Currency </t>
  </si>
  <si>
    <t xml:space="preserve">MF </t>
  </si>
  <si>
    <t xml:space="preserve">Insurance </t>
  </si>
  <si>
    <t xml:space="preserve">Economy </t>
  </si>
  <si>
    <t xml:space="preserve">Global </t>
  </si>
  <si>
    <t xml:space="preserve">M&amp;A </t>
  </si>
  <si>
    <t xml:space="preserve">Gold </t>
  </si>
  <si>
    <t xml:space="preserve">PR Newswire </t>
  </si>
  <si>
    <t>Research &amp; Ideas</t>
  </si>
  <si>
    <t xml:space="preserve">Recommendations </t>
  </si>
  <si>
    <t xml:space="preserve">Sectors </t>
  </si>
  <si>
    <t xml:space="preserve">Market Analysis </t>
  </si>
  <si>
    <t xml:space="preserve">Leader Speak </t>
  </si>
  <si>
    <t xml:space="preserve">Featured Reports </t>
  </si>
  <si>
    <t xml:space="preserve">Sector Indices </t>
  </si>
  <si>
    <t xml:space="preserve">Articles </t>
  </si>
  <si>
    <t xml:space="preserve">In Focus </t>
  </si>
  <si>
    <t>Mutual Funds</t>
  </si>
  <si>
    <t xml:space="preserve">Fund Snapshot </t>
  </si>
  <si>
    <t xml:space="preserve">Fund Houses </t>
  </si>
  <si>
    <t xml:space="preserve">Equity Funds </t>
  </si>
  <si>
    <t xml:space="preserve">Debt Funds </t>
  </si>
  <si>
    <t xml:space="preserve">Balanced Funds </t>
  </si>
  <si>
    <t xml:space="preserve">ETFs </t>
  </si>
  <si>
    <t xml:space="preserve">NFO Updates </t>
  </si>
  <si>
    <t xml:space="preserve">Dividend Tracker </t>
  </si>
  <si>
    <t xml:space="preserve">Fund Manager Speak </t>
  </si>
  <si>
    <t xml:space="preserve">Apply Online </t>
  </si>
  <si>
    <t>Discuss</t>
  </si>
  <si>
    <t xml:space="preserve">Discussions </t>
  </si>
  <si>
    <t xml:space="preserve">Polls </t>
  </si>
  <si>
    <t xml:space="preserve">Videos </t>
  </si>
  <si>
    <t xml:space="preserve">Chat With Experts </t>
  </si>
  <si>
    <t xml:space="preserve">Live TV </t>
  </si>
  <si>
    <t>Personal Finance</t>
  </si>
  <si>
    <t xml:space="preserve">NRI Corner </t>
  </si>
  <si>
    <t xml:space="preserve">Loans </t>
  </si>
  <si>
    <t xml:space="preserve">Calculators </t>
  </si>
  <si>
    <t xml:space="preserve">Budget </t>
  </si>
  <si>
    <t xml:space="preserve">RGESS </t>
  </si>
  <si>
    <t>Data Monitor</t>
  </si>
  <si>
    <t>Blog</t>
  </si>
  <si>
    <t>Portfolio</t>
  </si>
  <si>
    <t>Budget 2013</t>
  </si>
  <si>
    <t xml:space="preserve">Union Budget </t>
  </si>
  <si>
    <t xml:space="preserve">Railway Budget </t>
  </si>
  <si>
    <t>Get Quotes</t>
  </si>
  <si>
    <t>Skip Navigation Links.</t>
  </si>
  <si>
    <t>Collapse Indices</t>
  </si>
  <si>
    <t>Indices</t>
  </si>
  <si>
    <t>Global Indices</t>
  </si>
  <si>
    <t>CNX PSE/ infrastructure</t>
  </si>
  <si>
    <t>Derivative Summary</t>
  </si>
  <si>
    <t>Long Build Up</t>
  </si>
  <si>
    <t>Long Unwinding</t>
  </si>
  <si>
    <t>Short Build Up</t>
  </si>
  <si>
    <t>Short Covering</t>
  </si>
  <si>
    <t>Option Chain</t>
  </si>
  <si>
    <t>Put Call Ratio</t>
  </si>
  <si>
    <t>Daily Settlement Price</t>
  </si>
  <si>
    <t>Position Limits</t>
  </si>
  <si>
    <t>Most Active contracts</t>
  </si>
  <si>
    <t>Collapse Futures</t>
  </si>
  <si>
    <t>Futures</t>
  </si>
  <si>
    <t>Top Gainers</t>
  </si>
  <si>
    <t>Top Losers</t>
  </si>
  <si>
    <t>Top Traded Volume</t>
  </si>
  <si>
    <t>Top Traded Value</t>
  </si>
  <si>
    <t>Highest in OI</t>
  </si>
  <si>
    <t>Lowest in OI</t>
  </si>
  <si>
    <t>Collapse Options</t>
  </si>
  <si>
    <t>Options</t>
  </si>
  <si>
    <t>Most Active Calls</t>
  </si>
  <si>
    <t>Most Active Puts</t>
  </si>
  <si>
    <t>IndiaInfoline arrowMarkets arrowDerivatives arrowMost Active Calls</t>
  </si>
  <si>
    <t>Loading</t>
  </si>
  <si>
    <t>Index</t>
  </si>
  <si>
    <t>Stocks</t>
  </si>
  <si>
    <t>Select a Expiry Date:</t>
  </si>
  <si>
    <t>Symbol</t>
  </si>
  <si>
    <t>Option Type</t>
  </si>
  <si>
    <t>Strike Price</t>
  </si>
  <si>
    <t>LTP</t>
  </si>
  <si>
    <t>Open Interest</t>
  </si>
  <si>
    <t>Volume</t>
  </si>
  <si>
    <t>CE</t>
  </si>
  <si>
    <t>JPASSOCIAT</t>
  </si>
  <si>
    <t>BHARTIARTL</t>
  </si>
  <si>
    <t>TATAMOTORS</t>
  </si>
  <si>
    <t>HINDUNILVR</t>
  </si>
  <si>
    <t>MCDOWELL-N</t>
  </si>
  <si>
    <t>RELCAPITAL</t>
  </si>
  <si>
    <t>PANTALOONR</t>
  </si>
  <si>
    <t>HEROMOTOCO</t>
  </si>
  <si>
    <t>OI Chg (%)</t>
  </si>
  <si>
    <t>Chg in Price (%)</t>
  </si>
  <si>
    <t>Chg in Volume (%)</t>
  </si>
  <si>
    <t xml:space="preserve">FIIs trend in derivatives </t>
  </si>
  <si>
    <t>Instruments</t>
  </si>
  <si>
    <t>Buy</t>
  </si>
  <si>
    <t>[Rs.Cr]</t>
  </si>
  <si>
    <t>Sell</t>
  </si>
  <si>
    <t>Net Positions [Rs.Cr]</t>
  </si>
  <si>
    <t>Contracts</t>
  </si>
  <si>
    <t>['000s]</t>
  </si>
  <si>
    <t>Value</t>
  </si>
  <si>
    <t>Index Futures</t>
  </si>
  <si>
    <t>Index Options</t>
  </si>
  <si>
    <t>Stock Futures</t>
  </si>
  <si>
    <t>Stock Options</t>
  </si>
  <si>
    <t>Latest</t>
  </si>
  <si>
    <t>|</t>
  </si>
  <si>
    <t>Global</t>
  </si>
  <si>
    <t>Business</t>
  </si>
  <si>
    <t>Indian Equities</t>
  </si>
  <si>
    <t>Economy</t>
  </si>
  <si>
    <t>View all Latest News &gt;&gt;</t>
  </si>
  <si>
    <t>Leader Speak</t>
  </si>
  <si>
    <t>View all Leaders Speak &gt;&gt;</t>
  </si>
  <si>
    <t>Nifty OI Chart</t>
  </si>
  <si>
    <t>Nifty Snapshot</t>
  </si>
  <si>
    <t>Particulars</t>
  </si>
  <si>
    <t>Current</t>
  </si>
  <si>
    <t>Previous</t>
  </si>
  <si>
    <t>%Chg</t>
  </si>
  <si>
    <t>Near Month Price</t>
  </si>
  <si>
    <t>:</t>
  </si>
  <si>
    <t>Near Month Prem / Disc</t>
  </si>
  <si>
    <t>Mid Month Price</t>
  </si>
  <si>
    <t>Mid Month Prem / Disc</t>
  </si>
  <si>
    <t>OI* ('000)</t>
  </si>
  <si>
    <t>Volume* ('000)</t>
  </si>
  <si>
    <t>PCR (OI)</t>
  </si>
  <si>
    <t>PCR (Vol)</t>
  </si>
  <si>
    <t>Roll Over (%)</t>
  </si>
  <si>
    <t>IIFL Blogs</t>
  </si>
  <si>
    <t>View all IIFL Blogs next</t>
  </si>
  <si>
    <t>Recent Reports</t>
  </si>
  <si>
    <t>Most Popular Reports</t>
  </si>
  <si>
    <t>Mr. K. Vaman Kamath, Chairman, ICICI Bank Limited</t>
  </si>
  <si>
    <t>Jun 22, 2010 , 10:27</t>
  </si>
  <si>
    <t>Sai Ramakrishna Karuturi, Founder, Managing Director, Karuturi Global Ltd</t>
  </si>
  <si>
    <t>Nov 30, 2009 , 11:21</t>
  </si>
  <si>
    <t>Christine Lagarde ,Managing Director, IMF</t>
  </si>
  <si>
    <t>Jul 13, 2011 , 17:10</t>
  </si>
  <si>
    <t>Mr. T.M. Bhasin, Chairman &amp; Managing Director, Indian Bank</t>
  </si>
  <si>
    <t>Dec 13, 2010 , 14:59</t>
  </si>
  <si>
    <t>Vinita Bali, Managing Director, Britannia Industries</t>
  </si>
  <si>
    <t>Jun 14, 2010 , 08:59</t>
  </si>
  <si>
    <t>Mr. Partha S. Bhattacharyya, Chairman and Managing Director, Coal India Limited</t>
  </si>
  <si>
    <t>Oct 19, 2010 , 10:34</t>
  </si>
  <si>
    <t>Romesh Sobti, Managing Director &amp; CEO, IndusInd Bank</t>
  </si>
  <si>
    <t>Jul 25, 2010 , 08:15</t>
  </si>
  <si>
    <t>About IIFL</t>
  </si>
  <si>
    <t>Advertise</t>
  </si>
  <si>
    <t>We're Hiring</t>
  </si>
  <si>
    <t>Sitemap</t>
  </si>
  <si>
    <t>Videos</t>
  </si>
  <si>
    <t>Contact Us</t>
  </si>
  <si>
    <t>Connect with IIFL :</t>
  </si>
  <si>
    <t xml:space="preserve">Commodity Ideas Stock Ideas IIFL Live Customer Service Corporate News </t>
  </si>
  <si>
    <t>IIFL Group</t>
  </si>
  <si>
    <t>Flame</t>
  </si>
  <si>
    <t>Products &amp; Services</t>
  </si>
  <si>
    <t>Desktop Widget</t>
  </si>
  <si>
    <t>Research</t>
  </si>
  <si>
    <t>Mortgages</t>
  </si>
  <si>
    <t>Wealth Management</t>
  </si>
  <si>
    <t>Stock SMS Alerts</t>
  </si>
  <si>
    <t>Trading</t>
  </si>
  <si>
    <t>Download TT</t>
  </si>
  <si>
    <t>TT Login</t>
  </si>
  <si>
    <t>TT Demo</t>
  </si>
  <si>
    <t>Account Details</t>
  </si>
  <si>
    <t>Fund Transfer</t>
  </si>
  <si>
    <t>Helpdesk</t>
  </si>
  <si>
    <t>Download Forms</t>
  </si>
  <si>
    <t>Document &amp; Info</t>
  </si>
  <si>
    <t>Blogs</t>
  </si>
  <si>
    <t>Discussions</t>
  </si>
  <si>
    <t>Polls</t>
  </si>
  <si>
    <t>Chat with Experts</t>
  </si>
  <si>
    <t>Live TV</t>
  </si>
  <si>
    <t>Miscellaneous</t>
  </si>
  <si>
    <t>Bschool</t>
  </si>
  <si>
    <t>Lifestyle</t>
  </si>
  <si>
    <t>RBI Governors</t>
  </si>
  <si>
    <t>Finance Ministers</t>
  </si>
  <si>
    <t>Prime Ministers</t>
  </si>
  <si>
    <t>Famous Speeches</t>
  </si>
  <si>
    <t>Useful Links</t>
  </si>
  <si>
    <t>BSE</t>
  </si>
  <si>
    <t>NSE</t>
  </si>
  <si>
    <t>MCX</t>
  </si>
  <si>
    <t>NCDEX</t>
  </si>
  <si>
    <t>Bullion Desk</t>
  </si>
  <si>
    <t>Forex Factory</t>
  </si>
  <si>
    <t>Exchange Holidays</t>
  </si>
  <si>
    <t>Calculators</t>
  </si>
  <si>
    <t>Income Tax</t>
  </si>
  <si>
    <t>Home Loan EMI</t>
  </si>
  <si>
    <t>Auto Loan EMI</t>
  </si>
  <si>
    <t>Education Loan EMI</t>
  </si>
  <si>
    <t>HRA Exemption</t>
  </si>
  <si>
    <t>Retirement Planning</t>
  </si>
  <si>
    <t>Savings Estimator</t>
  </si>
  <si>
    <t>Glossary:</t>
  </si>
  <si>
    <t>Accountancy Advertising Budget Commerce Derivatives Economics Finance General Mgmt. HR Mgmt. IT Marketing Material Mgmt.</t>
  </si>
  <si>
    <t>Stocks:</t>
  </si>
  <si>
    <t>A B C D E F G H I J K L M N O P Q R S T U V W X Y Z</t>
  </si>
  <si>
    <t>Mutual Funds:</t>
  </si>
  <si>
    <t>Insurance:</t>
  </si>
  <si>
    <t>Disclaimer Disclaimer - Research Disclaimer - Discussion Boards Disclaimer - Chat Disclaimer - Twitter Terms &amp; Conditions Privacy Policy</t>
  </si>
  <si>
    <t>Copyright © India Infoline Ltd. All rights Reserved.</t>
  </si>
  <si>
    <t>NSE SEBI Registration No. Capital Market:- INB231097537/ INF231097537/ INE231097537, CODE NO: 10975 &amp; TC10975 CM No.: M51058</t>
  </si>
  <si>
    <t>NSE SEBI Registration No. Derivatives:- INF 231097537 Clearing Member ICICI Bank Ltd. CM-C50006.</t>
  </si>
  <si>
    <t>BSE SEBI Registration No. Capital Market :-INB011097533 and INF011097533. Clearing No. 179</t>
  </si>
  <si>
    <t>MCX Stock Exchange Limited - SEBI Registration No: INE 261097537 CODE NO. 22  |  NCDEX Membership No. NCDEX-CO-04-00378 | MCX Membership No. 10470</t>
  </si>
  <si>
    <t>IndiaInfoline arrowMarkets arrowDerivatives arrowMost Active Puts</t>
  </si>
  <si>
    <t>PE</t>
  </si>
  <si>
    <t>BAJAJ-AUTO</t>
  </si>
  <si>
    <t>OI</t>
  </si>
  <si>
    <t>OPTOCIRCUI</t>
  </si>
  <si>
    <t>CHAMBLFERT</t>
  </si>
  <si>
    <t>VIJAYABANK</t>
  </si>
  <si>
    <t>CENTURYTEX</t>
  </si>
  <si>
    <t>ADANIPORTS</t>
  </si>
  <si>
    <t>PD_LTP</t>
  </si>
  <si>
    <t>PD_OI</t>
  </si>
  <si>
    <t>INSTRUMENT</t>
  </si>
  <si>
    <t>SYMBOL</t>
  </si>
  <si>
    <t>EXPIRY_DT</t>
  </si>
  <si>
    <t>STRIKE_PR</t>
  </si>
  <si>
    <t>OPTION_TYP</t>
  </si>
  <si>
    <t>OPEN</t>
  </si>
  <si>
    <t>HIGH</t>
  </si>
  <si>
    <t>LOW</t>
  </si>
  <si>
    <t>CLOSE</t>
  </si>
  <si>
    <t>SETTLE_PR</t>
  </si>
  <si>
    <t>CONTRACTS</t>
  </si>
  <si>
    <t>VAL_INLAKH</t>
  </si>
  <si>
    <t>OPEN_INT</t>
  </si>
  <si>
    <t>CHG_IN_OI</t>
  </si>
  <si>
    <t>TIMESTAMP</t>
  </si>
  <si>
    <t>SBIN</t>
  </si>
  <si>
    <t>RELIANCE</t>
  </si>
  <si>
    <t>DLF</t>
  </si>
  <si>
    <t>LT</t>
  </si>
  <si>
    <t>ICICIBANK</t>
  </si>
  <si>
    <t>INFY</t>
  </si>
  <si>
    <t>TATASTEEL</t>
  </si>
  <si>
    <t>ONGC</t>
  </si>
  <si>
    <t>RCOM</t>
  </si>
  <si>
    <t>AXISBANK</t>
  </si>
  <si>
    <t>UNITECH</t>
  </si>
  <si>
    <t>HDIL</t>
  </si>
  <si>
    <t>NTPC</t>
  </si>
  <si>
    <t>BHEL</t>
  </si>
  <si>
    <t>ITC</t>
  </si>
  <si>
    <t>HINDALCO</t>
  </si>
  <si>
    <t>YESBANK</t>
  </si>
  <si>
    <t>IDFC</t>
  </si>
  <si>
    <t>RANBAXY</t>
  </si>
  <si>
    <t>TCS</t>
  </si>
  <si>
    <t>NHPC</t>
  </si>
  <si>
    <t>MARUTI</t>
  </si>
  <si>
    <t>RELINFRA</t>
  </si>
  <si>
    <t>KTKBANK</t>
  </si>
  <si>
    <t>HDFC</t>
  </si>
  <si>
    <t>M&amp;M</t>
  </si>
  <si>
    <t>CAIRN</t>
  </si>
  <si>
    <t>SAIL</t>
  </si>
  <si>
    <t>IFCI</t>
  </si>
  <si>
    <t>RPOWER</t>
  </si>
  <si>
    <t>IBREALEST</t>
  </si>
  <si>
    <t>IDEA</t>
  </si>
  <si>
    <t>LICHSGFIN</t>
  </si>
  <si>
    <t>PFC</t>
  </si>
  <si>
    <t>BPCL</t>
  </si>
  <si>
    <t>RECLTD</t>
  </si>
  <si>
    <t>AMBUJACEM</t>
  </si>
  <si>
    <t>POWERGRID</t>
  </si>
  <si>
    <t>COALINDIA</t>
  </si>
  <si>
    <t>SUNPHARMA</t>
  </si>
  <si>
    <t>JSWSTEEL</t>
  </si>
  <si>
    <t>HINDPETRO</t>
  </si>
  <si>
    <t>JINDALSTEL</t>
  </si>
  <si>
    <t>HDFCBANK</t>
  </si>
  <si>
    <t>NMDC</t>
  </si>
  <si>
    <t>WIPRO</t>
  </si>
  <si>
    <t>GMRINFRA</t>
  </si>
  <si>
    <t>APOLLOTYRE</t>
  </si>
  <si>
    <t>TITAN</t>
  </si>
  <si>
    <t>TATAGLOBAL</t>
  </si>
  <si>
    <t>CIPLA</t>
  </si>
  <si>
    <t>HCLTECH</t>
  </si>
  <si>
    <t>ACC</t>
  </si>
  <si>
    <t>BANKBARODA</t>
  </si>
  <si>
    <t>AUROPHARMA</t>
  </si>
  <si>
    <t>JUBLFOOD</t>
  </si>
  <si>
    <t>IVRCLINFRA</t>
  </si>
  <si>
    <t>PNB</t>
  </si>
  <si>
    <t>SINTEX</t>
  </si>
  <si>
    <t>ZEEL</t>
  </si>
  <si>
    <t>BATAINDIA</t>
  </si>
  <si>
    <t>DENABANK</t>
  </si>
  <si>
    <t>HEXAWARE</t>
  </si>
  <si>
    <t>ASHOKLEY</t>
  </si>
  <si>
    <t>STER</t>
  </si>
  <si>
    <t>ADANIENT</t>
  </si>
  <si>
    <t>DISHTV</t>
  </si>
  <si>
    <t>IOC</t>
  </si>
  <si>
    <t>LUPIN</t>
  </si>
  <si>
    <t>CROMPGREAV</t>
  </si>
  <si>
    <t>ALBK</t>
  </si>
  <si>
    <t>GVKPIL</t>
  </si>
  <si>
    <t>TECHM</t>
  </si>
  <si>
    <t>SUNTV</t>
  </si>
  <si>
    <t>IRB</t>
  </si>
  <si>
    <t>BANKINDIA</t>
  </si>
  <si>
    <t>TATAPOWER</t>
  </si>
  <si>
    <t>UNIONBANK</t>
  </si>
  <si>
    <t>GAIL</t>
  </si>
  <si>
    <t>JISLJALEQS</t>
  </si>
  <si>
    <t>FINANTECH</t>
  </si>
  <si>
    <t>GODREJIND</t>
  </si>
  <si>
    <t>ASIANPAINT</t>
  </si>
  <si>
    <t>SESAGOA</t>
  </si>
  <si>
    <t>UCOBANK</t>
  </si>
  <si>
    <t>DRREDDY</t>
  </si>
  <si>
    <t>INDIACEM</t>
  </si>
  <si>
    <t>IDBI</t>
  </si>
  <si>
    <t>CANBK</t>
  </si>
  <si>
    <t>KOTAKBANK</t>
  </si>
  <si>
    <t>IGL</t>
  </si>
  <si>
    <t>PETRONET</t>
  </si>
  <si>
    <t>VOLTAS</t>
  </si>
  <si>
    <t>PUNJLLOYD</t>
  </si>
  <si>
    <t>TATAMTRDVR</t>
  </si>
  <si>
    <t>ARVIND</t>
  </si>
  <si>
    <t>DABUR</t>
  </si>
  <si>
    <t>INDUSINDBK</t>
  </si>
  <si>
    <t>SYNDIBANK</t>
  </si>
  <si>
    <t>RENUKA</t>
  </si>
  <si>
    <t>WELCORP</t>
  </si>
  <si>
    <t>BIOCON</t>
  </si>
  <si>
    <t>EXIDEIND</t>
  </si>
  <si>
    <t>JPPOWER</t>
  </si>
  <si>
    <t>TREND</t>
  </si>
  <si>
    <t>SUGGESTION</t>
  </si>
  <si>
    <t>BANKNIFTY</t>
  </si>
  <si>
    <t>CNXINFRA</t>
  </si>
  <si>
    <t>CNXIT</t>
  </si>
  <si>
    <t>CNXPSE</t>
  </si>
  <si>
    <t>DJIA</t>
  </si>
  <si>
    <t>FTSE100</t>
  </si>
  <si>
    <t>NFTYMCAP50</t>
  </si>
  <si>
    <t>NIFTY</t>
  </si>
  <si>
    <t>S&amp;P500</t>
  </si>
  <si>
    <t>ABIRLANUVO</t>
  </si>
  <si>
    <t>ADANIPOWER</t>
  </si>
  <si>
    <t>ANDHRABANK</t>
  </si>
  <si>
    <t>BHARATFORG</t>
  </si>
  <si>
    <t>BHUSANSTL</t>
  </si>
  <si>
    <t>CESC</t>
  </si>
  <si>
    <t>COLPAL</t>
  </si>
  <si>
    <t>DIVISLAB</t>
  </si>
  <si>
    <t>FEDERALBNK</t>
  </si>
  <si>
    <t>GRASIM</t>
  </si>
  <si>
    <t>GSPL</t>
  </si>
  <si>
    <t>HAVELLS</t>
  </si>
  <si>
    <t>HINDZINC</t>
  </si>
  <si>
    <t>INDHOTEL</t>
  </si>
  <si>
    <t>IOB</t>
  </si>
  <si>
    <t>JSWENERGY</t>
  </si>
  <si>
    <t>MCLEODRUSS</t>
  </si>
  <si>
    <t>MRF</t>
  </si>
  <si>
    <t>OFSS</t>
  </si>
  <si>
    <t>ORIENTBANK</t>
  </si>
  <si>
    <t>PTC</t>
  </si>
  <si>
    <t>RAYMOND</t>
  </si>
  <si>
    <t>SIEMENS</t>
  </si>
  <si>
    <t>SRTRANSFIN</t>
  </si>
  <si>
    <t>TATACHEM</t>
  </si>
  <si>
    <t>TATACOMM</t>
  </si>
  <si>
    <t>ULTRACEMCO</t>
  </si>
  <si>
    <t>UNIPHOS</t>
  </si>
  <si>
    <t>LOT</t>
  </si>
  <si>
    <t>AMT</t>
  </si>
  <si>
    <t>TRIM</t>
  </si>
  <si>
    <t>&lt;&lt; Prev | Next &gt;&gt;</t>
  </si>
  <si>
    <t xml:space="preserve">SBIN </t>
  </si>
  <si>
    <t xml:space="preserve">DLF </t>
  </si>
  <si>
    <t xml:space="preserve">ICICIBANK </t>
  </si>
  <si>
    <t xml:space="preserve">LT </t>
  </si>
  <si>
    <t xml:space="preserve">INFY </t>
  </si>
  <si>
    <t xml:space="preserve">TATASTEEL </t>
  </si>
  <si>
    <t xml:space="preserve">UNITECH </t>
  </si>
  <si>
    <t>TYPE</t>
  </si>
  <si>
    <t>STK</t>
  </si>
  <si>
    <t>THANKS TO DATA PROVIDER LINK FROM INDIAINFOLINE.</t>
  </si>
  <si>
    <t>FILE IS PREPARED FOR STUDY PURPOSE…</t>
  </si>
  <si>
    <t>PLEASE TAKE YOUR OWN DECISION…</t>
  </si>
  <si>
    <t>I WONT BE RESPONSIBLE FOR YOUR PROFIT OR LOSS</t>
  </si>
  <si>
    <t>PLEASE RECHECK DATA BEFORE ACTUAL TRADING (IF ANY)</t>
  </si>
  <si>
    <t>USE OF COPY-PASTE, FILTER &amp; VLOOKUP COMMAND IS REQUIRED.</t>
  </si>
  <si>
    <t>SUGGESTIONS &amp; CRITICISMS ARE WELCOME.</t>
  </si>
  <si>
    <t>W/O OI</t>
  </si>
  <si>
    <t>Mkt Lot</t>
  </si>
  <si>
    <t>SPANMgn/Lot</t>
  </si>
  <si>
    <t>ExpMgn/Lot</t>
  </si>
  <si>
    <t>TotalMgn/Lot</t>
  </si>
  <si>
    <t>TotalMgn%</t>
  </si>
  <si>
    <t>DON’T USE UNLESS PV_DAY'S DATA IS UPDATED…</t>
  </si>
  <si>
    <t>^ IN OI</t>
  </si>
  <si>
    <t xml:space="preserve">25-Apr-2013 | 30-May-2013 | 27-Jun-2013 | </t>
  </si>
  <si>
    <t xml:space="preserve">Market Statistics </t>
  </si>
  <si>
    <t xml:space="preserve">Calendar </t>
  </si>
  <si>
    <t xml:space="preserve">RELIANCE </t>
  </si>
  <si>
    <t xml:space="preserve">RCOM </t>
  </si>
  <si>
    <t xml:space="preserve">TCS </t>
  </si>
  <si>
    <t xml:space="preserve">AXISBANK </t>
  </si>
  <si>
    <t xml:space="preserve">RELINFRA </t>
  </si>
  <si>
    <t xml:space="preserve">YESBANK </t>
  </si>
  <si>
    <t xml:space="preserve">HINDALCO </t>
  </si>
  <si>
    <t>Event Update - TCS to acquire Alti SA</t>
  </si>
  <si>
    <t>Apr 10, 2013 , 12:36</t>
  </si>
  <si>
    <t xml:space="preserve">ONGC </t>
  </si>
  <si>
    <t>View All Long Build Up &gt;&gt;</t>
  </si>
  <si>
    <t>View all Short Build Up &gt;&gt;</t>
  </si>
  <si>
    <t xml:space="preserve">BHEL </t>
  </si>
  <si>
    <t xml:space="preserve">ITC </t>
  </si>
  <si>
    <t xml:space="preserve">HCLTECH </t>
  </si>
  <si>
    <t>Nitin Shah, Chairman and Managing Director, Nitin Group of Companies</t>
  </si>
  <si>
    <t>Apr 11, 2013 , 12:44</t>
  </si>
  <si>
    <t>FUTURE TREND</t>
  </si>
  <si>
    <t xml:space="preserve">FRL </t>
  </si>
  <si>
    <t>View all Short Covering &gt;&gt;</t>
  </si>
  <si>
    <t xml:space="preserve">RPOWER </t>
  </si>
  <si>
    <t>[0.5]</t>
  </si>
  <si>
    <t>View all Long Unwinding &gt;&gt;</t>
  </si>
  <si>
    <t>Quote News</t>
  </si>
  <si>
    <t xml:space="preserve">IFCI </t>
  </si>
  <si>
    <t>Infosys Ltd (Q4 FY13)</t>
  </si>
  <si>
    <t>Apr 15, 2013 , 10:44</t>
  </si>
  <si>
    <t>Manu Parpia, Managing Director &amp; CEO, Geometric Ltd</t>
  </si>
  <si>
    <t>Apr 15, 2013 , 08:54</t>
  </si>
  <si>
    <t xml:space="preserve">IDFC </t>
  </si>
  <si>
    <t xml:space="preserve">JSWSTEEL </t>
  </si>
  <si>
    <t xml:space="preserve">CESC </t>
  </si>
  <si>
    <t>[1.0]</t>
  </si>
  <si>
    <t>Last Traded on:15-Apr-2013</t>
  </si>
  <si>
    <t>[110.52]</t>
  </si>
  <si>
    <t>[67.54]</t>
  </si>
  <si>
    <t>[58.48]</t>
  </si>
  <si>
    <t>Development Credit Bank (Q4 FY13)</t>
  </si>
  <si>
    <t>Apr 16, 2013 , 12:01</t>
  </si>
  <si>
    <t>Nirmal Jain</t>
  </si>
  <si>
    <t>Sensex 18,731.16 -13.77 -0.07%</t>
  </si>
  <si>
    <t>Nifty 5,688.70 -0.25 0.00%</t>
  </si>
  <si>
    <t xml:space="preserve">STER </t>
  </si>
  <si>
    <t xml:space="preserve">OFSS </t>
  </si>
  <si>
    <t xml:space="preserve">TATACOMM </t>
  </si>
  <si>
    <t xml:space="preserve">JSWENERGY </t>
  </si>
  <si>
    <t>[68.8]</t>
  </si>
  <si>
    <t>[10.1]</t>
  </si>
  <si>
    <t>[12.6]</t>
  </si>
  <si>
    <t>[0.3]</t>
  </si>
  <si>
    <t xml:space="preserve">UNIONBANK </t>
  </si>
  <si>
    <t>[11.9]</t>
  </si>
  <si>
    <t xml:space="preserve">ADANIENT </t>
  </si>
  <si>
    <t>[7.1]</t>
  </si>
  <si>
    <t>[1.9]</t>
  </si>
  <si>
    <t xml:space="preserve">INDIACEM </t>
  </si>
  <si>
    <t>[0.8]</t>
  </si>
  <si>
    <t>[16.4]</t>
  </si>
  <si>
    <t xml:space="preserve">SAIL </t>
  </si>
  <si>
    <t>[14.1]</t>
  </si>
  <si>
    <t>[13.9]</t>
  </si>
  <si>
    <t>[13.3]</t>
  </si>
  <si>
    <t>[13.2]</t>
  </si>
  <si>
    <t>[7.9]</t>
  </si>
  <si>
    <t>[1.5]</t>
  </si>
  <si>
    <t>[2.8]</t>
  </si>
  <si>
    <t xml:space="preserve">IRB </t>
  </si>
  <si>
    <t>[1.1]</t>
  </si>
  <si>
    <t>Top Corporate Results of the Day</t>
  </si>
  <si>
    <t>India Infoline News Service/17:25,Apr 17,2013</t>
  </si>
  <si>
    <t>Read below the Top Results of the day</t>
  </si>
  <si>
    <t xml:space="preserve">TCS Q4 FY13: PAT up 1.27% QoQ at Rs 3597cr </t>
  </si>
  <si>
    <t>India Infoline News Service/17:22,Apr 17,2013</t>
  </si>
  <si>
    <t>The board has announced a dividend of Rs 13 per share.</t>
  </si>
  <si>
    <t>Like Sun TV, Dish TV, Zee TV: Credit Suisse</t>
  </si>
  <si>
    <t>India Infoline News Service/17:00,Apr 17,2013</t>
  </si>
  <si>
    <t>Credit Suisse is overweight on the Indian TV sector. It is bullish on Sun TV, Dish TV and Zee TV.</t>
  </si>
  <si>
    <t>Sail leads gainers in 'A' group</t>
  </si>
  <si>
    <t>/16:36,Apr 17,2013</t>
  </si>
  <si>
    <t>United Spirits, JSW Steel, Wockhardt and Essar Oil are among the other gainers.</t>
  </si>
  <si>
    <t>Mr. K V Kamath, CEO and MD, ICICI</t>
  </si>
  <si>
    <t>Takes them through the metamorphosis which will culminate in a sea-change in ICICIâ€™s customers, assets, lending processes and also employee mindset.</t>
  </si>
  <si>
    <t>Sharat Satyanarayana, Director-Marketing, Lakshmi Access Communications Systems</t>
  </si>
  <si>
    <t>Speaking with Yash Ved of India Infoline, Sharat Satyanarayana says," Wireless Infomedia Services is effectively the combination of wireless network, telematics technology and Digital broadcasting technologies."</t>
  </si>
  <si>
    <t>Precious Metals Update: A golden opportunity for bottom fishing</t>
  </si>
  <si>
    <t>Apr 17, 2013 , 15:49</t>
  </si>
  <si>
    <t>RBI, don't write off brokers</t>
  </si>
  <si>
    <t>Broking is no less qualified than others to be eligible for a banking license, based on merits.</t>
  </si>
  <si>
    <t xml:space="preserve">HDFCBANK </t>
  </si>
  <si>
    <t>See RBI rate cut if crude trades sub-$100/bbl: Credit Suisse</t>
  </si>
  <si>
    <t>India Infoline News Service/17:38,Apr 17,2013</t>
  </si>
  <si>
    <t>While the recent drop in the Brent oil price to below US$100/bbl has grabbed investorsâ€™ attention, there have been significant moves in other commodity prices that are also important for Asia.</t>
  </si>
  <si>
    <t>Wednesday, 17 April 2013 17:41 IST</t>
  </si>
  <si>
    <t>License Raj in financial services</t>
  </si>
  <si>
    <t>Already, we have an acute shortage, with banks not being able to reach out to almost half the population. Perhaps India needs 500 new banks today.</t>
  </si>
  <si>
    <t>FRL</t>
  </si>
</sst>
</file>

<file path=xl/styles.xml><?xml version="1.0" encoding="utf-8"?>
<styleSheet xmlns="http://schemas.openxmlformats.org/spreadsheetml/2006/main">
  <numFmts count="3">
    <numFmt numFmtId="170" formatCode="#0\ ;\(#0\)"/>
    <numFmt numFmtId="171" formatCode="####0.00\ ;\(####0.00\)"/>
    <numFmt numFmtId="172" formatCode="#0.00%\ ;\(#0.00%\)"/>
  </numFmts>
  <fonts count="6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5" fontId="0" fillId="0" borderId="0" xfId="0" applyNumberFormat="1"/>
    <xf numFmtId="4" fontId="0" fillId="0" borderId="0" xfId="0" applyNumberFormat="1"/>
    <xf numFmtId="3" fontId="0" fillId="0" borderId="0" xfId="0" applyNumberFormat="1"/>
    <xf numFmtId="0" fontId="4" fillId="0" borderId="1" xfId="0" applyFont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Border="1"/>
    <xf numFmtId="16" fontId="0" fillId="0" borderId="0" xfId="0" applyNumberFormat="1"/>
    <xf numFmtId="0" fontId="0" fillId="0" borderId="1" xfId="0" applyBorder="1" applyAlignment="1">
      <alignment horizontal="center"/>
    </xf>
    <xf numFmtId="0" fontId="4" fillId="0" borderId="0" xfId="0" applyFont="1"/>
    <xf numFmtId="0" fontId="5" fillId="0" borderId="0" xfId="0" applyFont="1"/>
    <xf numFmtId="2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/>
    </xf>
    <xf numFmtId="170" fontId="2" fillId="0" borderId="1" xfId="0" applyNumberFormat="1" applyFont="1" applyFill="1" applyBorder="1" applyAlignment="1" applyProtection="1">
      <alignment horizontal="left" vertical="center"/>
    </xf>
    <xf numFmtId="171" fontId="2" fillId="0" borderId="1" xfId="0" applyNumberFormat="1" applyFont="1" applyFill="1" applyBorder="1" applyAlignment="1" applyProtection="1">
      <alignment horizontal="right" vertical="center"/>
    </xf>
    <xf numFmtId="172" fontId="2" fillId="0" borderId="1" xfId="0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horizontal="right"/>
    </xf>
    <xf numFmtId="2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5" fillId="0" borderId="3" xfId="0" applyNumberFormat="1" applyFont="1" applyBorder="1"/>
    <xf numFmtId="2" fontId="0" fillId="0" borderId="1" xfId="0" applyNumberFormat="1" applyBorder="1" applyAlignment="1">
      <alignment horizontal="right"/>
    </xf>
    <xf numFmtId="2" fontId="4" fillId="0" borderId="7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3" xfId="0" applyFont="1" applyBorder="1" applyAlignment="1">
      <alignment horizontal="center"/>
    </xf>
    <xf numFmtId="2" fontId="5" fillId="0" borderId="0" xfId="0" applyNumberFormat="1" applyFont="1" applyFill="1" applyBorder="1"/>
  </cellXfs>
  <cellStyles count="1">
    <cellStyle name="Normal" xfId="0" builtinId="0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28-Mar-2013" refreshOnLoad="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28-Mar-2013" refreshOnLoad="1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10"/>
  <sheetViews>
    <sheetView tabSelected="1" topLeftCell="E1" workbookViewId="0">
      <pane ySplit="1" topLeftCell="A2" activePane="bottomLeft" state="frozen"/>
      <selection activeCell="C1" sqref="C1"/>
      <selection pane="bottomLeft" activeCell="E1" sqref="E1"/>
    </sheetView>
  </sheetViews>
  <sheetFormatPr defaultRowHeight="15"/>
  <cols>
    <col min="1" max="1" width="6.7109375" hidden="1" customWidth="1"/>
    <col min="2" max="4" width="7.28515625" hidden="1" customWidth="1"/>
    <col min="5" max="5" width="15" customWidth="1"/>
    <col min="6" max="6" width="4.7109375" customWidth="1"/>
    <col min="7" max="8" width="6.7109375" customWidth="1"/>
    <col min="9" max="9" width="9" customWidth="1"/>
    <col min="10" max="10" width="7.42578125" customWidth="1"/>
    <col min="11" max="11" width="8" customWidth="1"/>
    <col min="12" max="12" width="9.85546875" customWidth="1"/>
    <col min="13" max="13" width="17" bestFit="1" customWidth="1"/>
    <col min="14" max="14" width="6.7109375" customWidth="1"/>
    <col min="15" max="15" width="8.5703125" bestFit="1" customWidth="1"/>
    <col min="16" max="16" width="8.42578125" style="4" bestFit="1" customWidth="1"/>
    <col min="17" max="18" width="0" style="21" hidden="1" customWidth="1"/>
    <col min="19" max="19" width="15.42578125" style="21" bestFit="1" customWidth="1"/>
    <col min="20" max="21" width="8.42578125" hidden="1" customWidth="1"/>
    <col min="22" max="23" width="3.7109375" hidden="1" customWidth="1"/>
  </cols>
  <sheetData>
    <row r="1" spans="1:25" ht="15.75" thickBot="1">
      <c r="B1" t="s">
        <v>431</v>
      </c>
      <c r="D1">
        <f>VLOOKUP(E1,CALLS!B186:Z204,25,0)</f>
        <v>192</v>
      </c>
      <c r="E1" s="4" t="s">
        <v>272</v>
      </c>
      <c r="F1" s="4" t="s">
        <v>440</v>
      </c>
      <c r="G1" s="4" t="s">
        <v>441</v>
      </c>
      <c r="H1" s="4" t="s">
        <v>124</v>
      </c>
      <c r="I1" s="4" t="s">
        <v>263</v>
      </c>
      <c r="J1" s="4" t="s">
        <v>269</v>
      </c>
      <c r="K1" s="4" t="s">
        <v>270</v>
      </c>
      <c r="L1" s="4" t="s">
        <v>390</v>
      </c>
      <c r="M1" s="7" t="s">
        <v>391</v>
      </c>
      <c r="N1" s="7" t="s">
        <v>429</v>
      </c>
      <c r="O1" s="7" t="s">
        <v>430</v>
      </c>
      <c r="P1" s="4" t="s">
        <v>449</v>
      </c>
      <c r="Q1" s="19" t="s">
        <v>456</v>
      </c>
      <c r="R1" s="23"/>
      <c r="S1" s="4" t="s">
        <v>477</v>
      </c>
      <c r="T1" s="22" t="s">
        <v>390</v>
      </c>
      <c r="X1" s="33" t="str">
        <f>IF(W203&gt;49,"BULLISH",IF(W203&lt;-49,"BEARISH","NEUTRAL"))</f>
        <v>BULLISH</v>
      </c>
      <c r="Y1" s="30" t="s">
        <v>390</v>
      </c>
    </row>
    <row r="2" spans="1:25">
      <c r="A2" t="str">
        <f>TRIM(E2)&amp;F2&amp;G2</f>
        <v>RELIANCECE800</v>
      </c>
      <c r="B2" t="str">
        <f>TRIM(E2)</f>
        <v>RELIANCE</v>
      </c>
      <c r="C2">
        <f>VLOOKUP(E1,PUTS!B192:Z216,25,0)</f>
        <v>192</v>
      </c>
      <c r="D2">
        <f>+D1+1</f>
        <v>193</v>
      </c>
      <c r="E2" s="4" t="str">
        <f>VLOOKUP(D2,CALLS!A$193:F$313,2,0)</f>
        <v xml:space="preserve">RELIANCE </v>
      </c>
      <c r="F2" s="10" t="str">
        <f>VLOOKUP(D2,CALLS!A$193:F$313,3,0)</f>
        <v>CE</v>
      </c>
      <c r="G2" s="5">
        <f>VLOOKUP(D2,CALLS!A$193:F$313,4,0)</f>
        <v>800</v>
      </c>
      <c r="H2" s="6">
        <f>VLOOKUP(D2,CALLS!A$193:F$313,5,0)</f>
        <v>6.35</v>
      </c>
      <c r="I2" s="5">
        <f>VLOOKUP(D2,CALLS!A$193:F$313,6,0)</f>
        <v>1597500</v>
      </c>
      <c r="J2" s="6">
        <f>VLOOKUP(A2,PV_DAY!A$2:M$913,9,0)</f>
        <v>5.55</v>
      </c>
      <c r="K2" s="5">
        <f>VLOOKUP(A2,PV_DAY!A$2:M$913,13,0)</f>
        <v>1597500</v>
      </c>
      <c r="L2" s="4" t="str">
        <f t="shared" ref="L2:L33" si="0">IF(AND(F2="CE",H2&gt;=J2,I2&gt;=K2),"BULLISH",IF(AND(F2="CE",H2&lt;J2,I2&gt;=K2),"BEARISH",IF(AND(F2="PE",H2&gt;=J2,I2&gt;=K2),"BEARISH",IF(AND(F2="PE",H2&lt;J2,I2&gt;=K2),"BULLISH",""))))</f>
        <v>BULLISH</v>
      </c>
      <c r="M2" s="8" t="str">
        <f t="shared" ref="M2:M33" si="1">IF(AND(F2="CE",L2="BULLISH"),"GOOD FOR LONG",IF(AND(F2="CE",L2="BEARISH"),"GOOD FOR SHORT",IF(AND(F2="PE",L2="BULLISH"),"GOOD FOR SHORT",IF(AND(F2="PE",L2="BEARISH"),"GOOD FOR LONG",""))))</f>
        <v>GOOD FOR LONG</v>
      </c>
      <c r="N2" s="5">
        <f>VLOOKUP(B2,LOT!A$1:B$157,2,0)</f>
        <v>250</v>
      </c>
      <c r="O2" s="6">
        <f t="shared" ref="O2:O33" si="2">IF(M2="GOOD FOR LONG",N2*H2,"")</f>
        <v>1587.5</v>
      </c>
      <c r="P2" s="4" t="str">
        <f>IF(AND(F2="CE",H2&gt;=J2),"BULLISH",IF(AND(F2="CE",H2&lt;J2),"BEARISH",IF(AND(F2="PE",H2&gt;=J2),"BEARISH",IF(AND(F2="PE",H2&lt;J2),"BULLISH",""))))</f>
        <v>BULLISH</v>
      </c>
      <c r="Q2" s="20">
        <f>IF(L2&lt;&gt;"",(((I2-K2)/K2)*100),"")</f>
        <v>0</v>
      </c>
      <c r="R2" s="20"/>
      <c r="S2" s="4" t="str">
        <f t="shared" ref="S2:S8" si="3">IFERROR(X2,"")</f>
        <v/>
      </c>
      <c r="T2" t="str">
        <f t="shared" ref="T2:T46" si="4">IFERROR(L2,0)</f>
        <v>BULLISH</v>
      </c>
      <c r="U2" t="str">
        <f>IFERROR(P2,0)</f>
        <v>BULLISH</v>
      </c>
      <c r="V2">
        <f>IF(T2="BULLISH",1,IF(T2="BEARISH",-1,0))</f>
        <v>1</v>
      </c>
      <c r="W2">
        <f>IF(U2="BULLISH",1,IF(U2="BEARISH",-1,0))</f>
        <v>1</v>
      </c>
      <c r="X2" s="32" t="e">
        <f>VLOOKUP(E2,FUTURE!B$3:G$25,6,0)</f>
        <v>#N/A</v>
      </c>
    </row>
    <row r="3" spans="1:25">
      <c r="A3" t="str">
        <f t="shared" ref="A3:A66" si="5">TRIM(E3)&amp;F3&amp;G3</f>
        <v>SBINCE2250</v>
      </c>
      <c r="B3" t="str">
        <f t="shared" ref="B3:B66" si="6">TRIM(E3)</f>
        <v>SBIN</v>
      </c>
      <c r="D3">
        <f t="shared" ref="D3:D66" si="7">+D2+1</f>
        <v>194</v>
      </c>
      <c r="E3" s="4" t="str">
        <f>VLOOKUP(D3,CALLS!A$193:F$313,2,0)</f>
        <v xml:space="preserve">SBIN </v>
      </c>
      <c r="F3" s="10" t="str">
        <f>VLOOKUP(D3,CALLS!A$193:F$313,3,0)</f>
        <v>CE</v>
      </c>
      <c r="G3" s="5">
        <f>VLOOKUP(D3,CALLS!A$193:F$313,4,0)</f>
        <v>2250</v>
      </c>
      <c r="H3" s="6">
        <f>VLOOKUP(D3,CALLS!A$193:F$313,5,0)</f>
        <v>31</v>
      </c>
      <c r="I3" s="5">
        <f>VLOOKUP(D3,CALLS!A$193:F$313,6,0)</f>
        <v>247125</v>
      </c>
      <c r="J3" s="6">
        <f>VLOOKUP(A3,PV_DAY!A$2:M$913,9,0)</f>
        <v>32.35</v>
      </c>
      <c r="K3" s="5">
        <f>VLOOKUP(A3,PV_DAY!A$2:M$913,13,0)</f>
        <v>247125</v>
      </c>
      <c r="L3" s="4" t="str">
        <f t="shared" si="0"/>
        <v>BEARISH</v>
      </c>
      <c r="M3" s="8" t="str">
        <f t="shared" si="1"/>
        <v>GOOD FOR SHORT</v>
      </c>
      <c r="N3" s="5">
        <f>VLOOKUP(B3,LOT!A$1:B$157,2,0)</f>
        <v>125</v>
      </c>
      <c r="O3" s="6" t="str">
        <f t="shared" si="2"/>
        <v/>
      </c>
      <c r="P3" s="4" t="str">
        <f t="shared" ref="P3:P66" si="8">IF(AND(F3="CE",H3&gt;=J3),"BULLISH",IF(AND(F3="CE",H3&lt;J3),"BEARISH",IF(AND(F3="PE",H3&gt;=J3),"BEARISH",IF(AND(F3="PE",H3&lt;J3),"BULLISH",""))))</f>
        <v>BEARISH</v>
      </c>
      <c r="Q3" s="20">
        <f t="shared" ref="Q3:Q66" si="9">IF(L3&lt;&gt;"",(((I3-K3)/K3)*100),"")</f>
        <v>0</v>
      </c>
      <c r="R3" s="20"/>
      <c r="S3" s="4" t="str">
        <f t="shared" si="3"/>
        <v/>
      </c>
      <c r="T3" t="str">
        <f t="shared" si="4"/>
        <v>BEARISH</v>
      </c>
      <c r="U3" t="str">
        <f t="shared" ref="U3:U66" si="10">IFERROR(P3,0)</f>
        <v>BEARISH</v>
      </c>
      <c r="V3">
        <f t="shared" ref="V3:V66" si="11">IF(T3="BULLISH",1,IF(T3="BEARISH",-1,0))</f>
        <v>-1</v>
      </c>
      <c r="W3">
        <f t="shared" ref="W3:W66" si="12">IF(U3="BULLISH",1,IF(U3="BEARISH",-1,0))</f>
        <v>-1</v>
      </c>
      <c r="X3" s="32" t="e">
        <f>VLOOKUP(E3,FUTURE!B$3:G$25,6,0)</f>
        <v>#N/A</v>
      </c>
    </row>
    <row r="4" spans="1:25">
      <c r="A4" t="str">
        <f t="shared" si="5"/>
        <v>RELIANCECE820</v>
      </c>
      <c r="B4" t="str">
        <f t="shared" si="6"/>
        <v>RELIANCE</v>
      </c>
      <c r="D4">
        <f t="shared" si="7"/>
        <v>195</v>
      </c>
      <c r="E4" s="4" t="str">
        <f>VLOOKUP(D4,CALLS!A$193:F$313,2,0)</f>
        <v xml:space="preserve">RELIANCE </v>
      </c>
      <c r="F4" s="10" t="str">
        <f>VLOOKUP(D4,CALLS!A$193:F$313,3,0)</f>
        <v>CE</v>
      </c>
      <c r="G4" s="5">
        <f>VLOOKUP(D4,CALLS!A$193:F$313,4,0)</f>
        <v>820</v>
      </c>
      <c r="H4" s="6">
        <f>VLOOKUP(D4,CALLS!A$193:F$313,5,0)</f>
        <v>3</v>
      </c>
      <c r="I4" s="5">
        <f>VLOOKUP(D4,CALLS!A$193:F$313,6,0)</f>
        <v>1600000</v>
      </c>
      <c r="J4" s="6">
        <f>VLOOKUP(A4,PV_DAY!A$2:M$913,9,0)</f>
        <v>2.7</v>
      </c>
      <c r="K4" s="5">
        <f>VLOOKUP(A4,PV_DAY!A$2:M$913,13,0)</f>
        <v>1600000</v>
      </c>
      <c r="L4" s="4" t="str">
        <f t="shared" si="0"/>
        <v>BULLISH</v>
      </c>
      <c r="M4" s="8" t="str">
        <f t="shared" si="1"/>
        <v>GOOD FOR LONG</v>
      </c>
      <c r="N4" s="5">
        <f>VLOOKUP(B4,LOT!A$1:B$157,2,0)</f>
        <v>250</v>
      </c>
      <c r="O4" s="6">
        <f t="shared" si="2"/>
        <v>750</v>
      </c>
      <c r="P4" s="4" t="str">
        <f t="shared" si="8"/>
        <v>BULLISH</v>
      </c>
      <c r="Q4" s="20">
        <f t="shared" si="9"/>
        <v>0</v>
      </c>
      <c r="R4" s="20"/>
      <c r="S4" s="4" t="str">
        <f t="shared" si="3"/>
        <v/>
      </c>
      <c r="T4" t="str">
        <f t="shared" si="4"/>
        <v>BULLISH</v>
      </c>
      <c r="U4" t="str">
        <f t="shared" si="10"/>
        <v>BULLISH</v>
      </c>
      <c r="V4">
        <f t="shared" si="11"/>
        <v>1</v>
      </c>
      <c r="W4">
        <f t="shared" si="12"/>
        <v>1</v>
      </c>
      <c r="X4" s="32" t="e">
        <f>VLOOKUP(E4,FUTURE!B$3:G$25,6,0)</f>
        <v>#N/A</v>
      </c>
    </row>
    <row r="5" spans="1:25">
      <c r="A5" t="str">
        <f t="shared" si="5"/>
        <v>INFYCE2400</v>
      </c>
      <c r="B5" t="str">
        <f t="shared" si="6"/>
        <v>INFY</v>
      </c>
      <c r="D5">
        <f t="shared" si="7"/>
        <v>196</v>
      </c>
      <c r="E5" s="4" t="str">
        <f>VLOOKUP(D5,CALLS!A$193:F$313,2,0)</f>
        <v xml:space="preserve">INFY </v>
      </c>
      <c r="F5" s="10" t="str">
        <f>VLOOKUP(D5,CALLS!A$193:F$313,3,0)</f>
        <v>CE</v>
      </c>
      <c r="G5" s="5">
        <f>VLOOKUP(D5,CALLS!A$193:F$313,4,0)</f>
        <v>2400</v>
      </c>
      <c r="H5" s="6">
        <f>VLOOKUP(D5,CALLS!A$193:F$313,5,0)</f>
        <v>8.4499999999999993</v>
      </c>
      <c r="I5" s="5">
        <f>VLOOKUP(D5,CALLS!A$193:F$313,6,0)</f>
        <v>1349500</v>
      </c>
      <c r="J5" s="6">
        <f>VLOOKUP(A5,PV_DAY!A$2:M$913,9,0)</f>
        <v>8.9</v>
      </c>
      <c r="K5" s="5">
        <f>VLOOKUP(A5,PV_DAY!A$2:M$913,13,0)</f>
        <v>1349500</v>
      </c>
      <c r="L5" s="4" t="str">
        <f t="shared" si="0"/>
        <v>BEARISH</v>
      </c>
      <c r="M5" s="8" t="str">
        <f t="shared" si="1"/>
        <v>GOOD FOR SHORT</v>
      </c>
      <c r="N5" s="5">
        <f>VLOOKUP(B5,LOT!A$1:B$157,2,0)</f>
        <v>125</v>
      </c>
      <c r="O5" s="6" t="str">
        <f t="shared" si="2"/>
        <v/>
      </c>
      <c r="P5" s="4" t="str">
        <f t="shared" si="8"/>
        <v>BEARISH</v>
      </c>
      <c r="Q5" s="20">
        <f t="shared" si="9"/>
        <v>0</v>
      </c>
      <c r="R5" s="20"/>
      <c r="S5" s="4" t="str">
        <f t="shared" si="3"/>
        <v/>
      </c>
      <c r="T5" t="str">
        <f t="shared" si="4"/>
        <v>BEARISH</v>
      </c>
      <c r="U5" t="str">
        <f t="shared" si="10"/>
        <v>BEARISH</v>
      </c>
      <c r="V5">
        <f t="shared" si="11"/>
        <v>-1</v>
      </c>
      <c r="W5">
        <f t="shared" si="12"/>
        <v>-1</v>
      </c>
      <c r="X5" s="32" t="e">
        <f>VLOOKUP(E5,FUTURE!B$3:G$25,6,0)</f>
        <v>#N/A</v>
      </c>
    </row>
    <row r="6" spans="1:25">
      <c r="A6" t="str">
        <f t="shared" si="5"/>
        <v>SBINCE2200</v>
      </c>
      <c r="B6" t="str">
        <f t="shared" si="6"/>
        <v>SBIN</v>
      </c>
      <c r="D6">
        <f t="shared" si="7"/>
        <v>197</v>
      </c>
      <c r="E6" s="4" t="str">
        <f>VLOOKUP(D6,CALLS!A$193:F$313,2,0)</f>
        <v xml:space="preserve">SBIN </v>
      </c>
      <c r="F6" s="10" t="str">
        <f>VLOOKUP(D6,CALLS!A$193:F$313,3,0)</f>
        <v>CE</v>
      </c>
      <c r="G6" s="5">
        <f>VLOOKUP(D6,CALLS!A$193:F$313,4,0)</f>
        <v>2200</v>
      </c>
      <c r="H6" s="6">
        <f>VLOOKUP(D6,CALLS!A$193:F$313,5,0)</f>
        <v>59</v>
      </c>
      <c r="I6" s="5">
        <f>VLOOKUP(D6,CALLS!A$193:F$313,6,0)</f>
        <v>369375</v>
      </c>
      <c r="J6" s="6">
        <f>VLOOKUP(A6,PV_DAY!A$2:M$913,9,0)</f>
        <v>60.2</v>
      </c>
      <c r="K6" s="5">
        <f>VLOOKUP(A6,PV_DAY!A$2:M$913,13,0)</f>
        <v>369375</v>
      </c>
      <c r="L6" s="4" t="str">
        <f t="shared" si="0"/>
        <v>BEARISH</v>
      </c>
      <c r="M6" s="8" t="str">
        <f t="shared" si="1"/>
        <v>GOOD FOR SHORT</v>
      </c>
      <c r="N6" s="5">
        <f>VLOOKUP(B6,LOT!A$1:B$157,2,0)</f>
        <v>125</v>
      </c>
      <c r="O6" s="6" t="str">
        <f t="shared" si="2"/>
        <v/>
      </c>
      <c r="P6" s="4" t="str">
        <f t="shared" si="8"/>
        <v>BEARISH</v>
      </c>
      <c r="Q6" s="20">
        <f t="shared" si="9"/>
        <v>0</v>
      </c>
      <c r="R6" s="20"/>
      <c r="S6" s="4" t="str">
        <f t="shared" si="3"/>
        <v/>
      </c>
      <c r="T6" t="str">
        <f t="shared" si="4"/>
        <v>BEARISH</v>
      </c>
      <c r="U6" t="str">
        <f t="shared" si="10"/>
        <v>BEARISH</v>
      </c>
      <c r="V6">
        <f t="shared" si="11"/>
        <v>-1</v>
      </c>
      <c r="W6">
        <f t="shared" si="12"/>
        <v>-1</v>
      </c>
      <c r="X6" s="32" t="e">
        <f>VLOOKUP(E6,FUTURE!B$3:G$25,6,0)</f>
        <v>#N/A</v>
      </c>
    </row>
    <row r="7" spans="1:25">
      <c r="A7" t="str">
        <f t="shared" si="5"/>
        <v>INFYCE2300</v>
      </c>
      <c r="B7" t="str">
        <f t="shared" si="6"/>
        <v>INFY</v>
      </c>
      <c r="D7">
        <f t="shared" si="7"/>
        <v>198</v>
      </c>
      <c r="E7" s="4" t="str">
        <f>VLOOKUP(D7,CALLS!A$193:F$313,2,0)</f>
        <v xml:space="preserve">INFY </v>
      </c>
      <c r="F7" s="10" t="str">
        <f>VLOOKUP(D7,CALLS!A$193:F$313,3,0)</f>
        <v>CE</v>
      </c>
      <c r="G7" s="5">
        <f>VLOOKUP(D7,CALLS!A$193:F$313,4,0)</f>
        <v>2300</v>
      </c>
      <c r="H7" s="6">
        <f>VLOOKUP(D7,CALLS!A$193:F$313,5,0)</f>
        <v>29.3</v>
      </c>
      <c r="I7" s="5">
        <f>VLOOKUP(D7,CALLS!A$193:F$313,6,0)</f>
        <v>609125</v>
      </c>
      <c r="J7" s="6">
        <f>VLOOKUP(A7,PV_DAY!A$2:M$913,9,0)</f>
        <v>30.85</v>
      </c>
      <c r="K7" s="5">
        <f>VLOOKUP(A7,PV_DAY!A$2:M$913,13,0)</f>
        <v>609125</v>
      </c>
      <c r="L7" s="4" t="str">
        <f t="shared" si="0"/>
        <v>BEARISH</v>
      </c>
      <c r="M7" s="8" t="str">
        <f t="shared" si="1"/>
        <v>GOOD FOR SHORT</v>
      </c>
      <c r="N7" s="5">
        <f>VLOOKUP(B7,LOT!A$1:B$157,2,0)</f>
        <v>125</v>
      </c>
      <c r="O7" s="6" t="str">
        <f t="shared" si="2"/>
        <v/>
      </c>
      <c r="P7" s="4" t="str">
        <f t="shared" si="8"/>
        <v>BEARISH</v>
      </c>
      <c r="Q7" s="20">
        <f t="shared" si="9"/>
        <v>0</v>
      </c>
      <c r="R7" s="20"/>
      <c r="S7" s="4" t="str">
        <f t="shared" si="3"/>
        <v/>
      </c>
      <c r="T7" t="str">
        <f t="shared" si="4"/>
        <v>BEARISH</v>
      </c>
      <c r="U7" t="str">
        <f t="shared" si="10"/>
        <v>BEARISH</v>
      </c>
      <c r="V7">
        <f t="shared" si="11"/>
        <v>-1</v>
      </c>
      <c r="W7">
        <f t="shared" si="12"/>
        <v>-1</v>
      </c>
      <c r="X7" s="32" t="e">
        <f>VLOOKUP(E7,FUTURE!B$3:G$25,6,0)</f>
        <v>#N/A</v>
      </c>
    </row>
    <row r="8" spans="1:25">
      <c r="A8" t="str">
        <f t="shared" si="5"/>
        <v>SBINCE2300</v>
      </c>
      <c r="B8" t="str">
        <f t="shared" si="6"/>
        <v>SBIN</v>
      </c>
      <c r="D8">
        <f t="shared" si="7"/>
        <v>199</v>
      </c>
      <c r="E8" s="4" t="str">
        <f>VLOOKUP(D8,CALLS!A$193:F$313,2,0)</f>
        <v xml:space="preserve">SBIN </v>
      </c>
      <c r="F8" s="10" t="str">
        <f>VLOOKUP(D8,CALLS!A$193:F$313,3,0)</f>
        <v>CE</v>
      </c>
      <c r="G8" s="5">
        <f>VLOOKUP(D8,CALLS!A$193:F$313,4,0)</f>
        <v>2300</v>
      </c>
      <c r="H8" s="6">
        <f>VLOOKUP(D8,CALLS!A$193:F$313,5,0)</f>
        <v>14.25</v>
      </c>
      <c r="I8" s="5">
        <f>VLOOKUP(D8,CALLS!A$193:F$313,6,0)</f>
        <v>393125</v>
      </c>
      <c r="J8" s="6">
        <f>VLOOKUP(A8,PV_DAY!A$2:M$913,9,0)</f>
        <v>15.3</v>
      </c>
      <c r="K8" s="5">
        <f>VLOOKUP(A8,PV_DAY!A$2:M$913,13,0)</f>
        <v>393125</v>
      </c>
      <c r="L8" s="4" t="str">
        <f t="shared" si="0"/>
        <v>BEARISH</v>
      </c>
      <c r="M8" s="8" t="str">
        <f t="shared" si="1"/>
        <v>GOOD FOR SHORT</v>
      </c>
      <c r="N8" s="5">
        <f>VLOOKUP(B8,LOT!A$1:B$157,2,0)</f>
        <v>125</v>
      </c>
      <c r="O8" s="6" t="str">
        <f t="shared" si="2"/>
        <v/>
      </c>
      <c r="P8" s="4" t="str">
        <f t="shared" si="8"/>
        <v>BEARISH</v>
      </c>
      <c r="Q8" s="20">
        <f t="shared" si="9"/>
        <v>0</v>
      </c>
      <c r="R8" s="20"/>
      <c r="S8" s="4" t="str">
        <f t="shared" si="3"/>
        <v/>
      </c>
      <c r="T8" t="str">
        <f t="shared" si="4"/>
        <v>BEARISH</v>
      </c>
      <c r="U8" t="str">
        <f t="shared" si="10"/>
        <v>BEARISH</v>
      </c>
      <c r="V8">
        <f t="shared" si="11"/>
        <v>-1</v>
      </c>
      <c r="W8">
        <f t="shared" si="12"/>
        <v>-1</v>
      </c>
      <c r="X8" s="32" t="e">
        <f>VLOOKUP(E8,FUTURE!B$3:G$25,6,0)</f>
        <v>#N/A</v>
      </c>
    </row>
    <row r="9" spans="1:25">
      <c r="A9" t="str">
        <f t="shared" si="5"/>
        <v>ICICIBANKCE1100</v>
      </c>
      <c r="B9" t="str">
        <f t="shared" si="6"/>
        <v>ICICIBANK</v>
      </c>
      <c r="D9">
        <f t="shared" si="7"/>
        <v>200</v>
      </c>
      <c r="E9" s="4" t="str">
        <f>VLOOKUP(D9,CALLS!A$193:F$313,2,0)</f>
        <v xml:space="preserve">ICICIBANK </v>
      </c>
      <c r="F9" s="10" t="str">
        <f>VLOOKUP(D9,CALLS!A$193:F$313,3,0)</f>
        <v>CE</v>
      </c>
      <c r="G9" s="5">
        <f>VLOOKUP(D9,CALLS!A$193:F$313,4,0)</f>
        <v>1100</v>
      </c>
      <c r="H9" s="6">
        <f>VLOOKUP(D9,CALLS!A$193:F$313,5,0)</f>
        <v>16.899999999999999</v>
      </c>
      <c r="I9" s="5">
        <f>VLOOKUP(D9,CALLS!A$193:F$313,6,0)</f>
        <v>668750</v>
      </c>
      <c r="J9" s="6">
        <f>VLOOKUP(A9,PV_DAY!A$2:M$913,9,0)</f>
        <v>18</v>
      </c>
      <c r="K9" s="5">
        <f>VLOOKUP(A9,PV_DAY!A$2:M$913,13,0)</f>
        <v>668750</v>
      </c>
      <c r="L9" s="4" t="str">
        <f t="shared" si="0"/>
        <v>BEARISH</v>
      </c>
      <c r="M9" s="8" t="str">
        <f t="shared" si="1"/>
        <v>GOOD FOR SHORT</v>
      </c>
      <c r="N9" s="5">
        <f>VLOOKUP(B9,LOT!A$1:B$157,2,0)</f>
        <v>250</v>
      </c>
      <c r="O9" s="6" t="str">
        <f t="shared" si="2"/>
        <v/>
      </c>
      <c r="P9" s="4" t="str">
        <f t="shared" si="8"/>
        <v>BEARISH</v>
      </c>
      <c r="Q9" s="20">
        <f t="shared" si="9"/>
        <v>0</v>
      </c>
      <c r="R9" s="20"/>
      <c r="S9" s="4" t="str">
        <f>IFERROR(X9,"")</f>
        <v/>
      </c>
      <c r="T9" t="str">
        <f t="shared" si="4"/>
        <v>BEARISH</v>
      </c>
      <c r="U9" t="str">
        <f t="shared" si="10"/>
        <v>BEARISH</v>
      </c>
      <c r="V9">
        <f t="shared" si="11"/>
        <v>-1</v>
      </c>
      <c r="W9">
        <f t="shared" si="12"/>
        <v>-1</v>
      </c>
      <c r="X9" s="32" t="e">
        <f>VLOOKUP(E9,FUTURE!B$3:G$25,6,0)</f>
        <v>#N/A</v>
      </c>
    </row>
    <row r="10" spans="1:25">
      <c r="A10" t="str">
        <f t="shared" si="5"/>
        <v>TCSCE1500</v>
      </c>
      <c r="B10" t="str">
        <f t="shared" si="6"/>
        <v>TCS</v>
      </c>
      <c r="D10">
        <f t="shared" si="7"/>
        <v>201</v>
      </c>
      <c r="E10" s="4" t="str">
        <f>VLOOKUP(D10,CALLS!A$193:F$313,2,0)</f>
        <v xml:space="preserve">TCS </v>
      </c>
      <c r="F10" s="10" t="str">
        <f>VLOOKUP(D10,CALLS!A$193:F$313,3,0)</f>
        <v>CE</v>
      </c>
      <c r="G10" s="5">
        <f>VLOOKUP(D10,CALLS!A$193:F$313,4,0)</f>
        <v>1500</v>
      </c>
      <c r="H10" s="6">
        <f>VLOOKUP(D10,CALLS!A$193:F$313,5,0)</f>
        <v>34.200000000000003</v>
      </c>
      <c r="I10" s="5">
        <f>VLOOKUP(D10,CALLS!A$193:F$313,6,0)</f>
        <v>871000</v>
      </c>
      <c r="J10" s="6">
        <f>VLOOKUP(A10,PV_DAY!A$2:M$913,9,0)</f>
        <v>33</v>
      </c>
      <c r="K10" s="5">
        <f>VLOOKUP(A10,PV_DAY!A$2:M$913,13,0)</f>
        <v>871000</v>
      </c>
      <c r="L10" s="4" t="str">
        <f t="shared" si="0"/>
        <v>BULLISH</v>
      </c>
      <c r="M10" s="8" t="str">
        <f t="shared" si="1"/>
        <v>GOOD FOR LONG</v>
      </c>
      <c r="N10" s="5">
        <f>VLOOKUP(B10,LOT!A$1:B$157,2,0)</f>
        <v>250</v>
      </c>
      <c r="O10" s="6">
        <f t="shared" si="2"/>
        <v>8550</v>
      </c>
      <c r="P10" s="4" t="str">
        <f t="shared" si="8"/>
        <v>BULLISH</v>
      </c>
      <c r="Q10" s="20">
        <f t="shared" si="9"/>
        <v>0</v>
      </c>
      <c r="R10" s="20"/>
      <c r="S10" s="4" t="str">
        <f t="shared" ref="S10:S73" si="13">IFERROR(X10,"")</f>
        <v/>
      </c>
      <c r="T10" t="str">
        <f t="shared" si="4"/>
        <v>BULLISH</v>
      </c>
      <c r="U10" t="str">
        <f t="shared" si="10"/>
        <v>BULLISH</v>
      </c>
      <c r="V10">
        <f t="shared" si="11"/>
        <v>1</v>
      </c>
      <c r="W10">
        <f t="shared" si="12"/>
        <v>1</v>
      </c>
      <c r="X10" s="32" t="e">
        <f>VLOOKUP(E10,FUTURE!B$3:G$25,6,0)</f>
        <v>#N/A</v>
      </c>
    </row>
    <row r="11" spans="1:25">
      <c r="A11" t="str">
        <f t="shared" si="5"/>
        <v>RELIANCECE780</v>
      </c>
      <c r="B11" t="str">
        <f t="shared" si="6"/>
        <v>RELIANCE</v>
      </c>
      <c r="D11">
        <f t="shared" si="7"/>
        <v>202</v>
      </c>
      <c r="E11" s="4" t="str">
        <f>VLOOKUP(D11,CALLS!A$193:F$313,2,0)</f>
        <v xml:space="preserve">RELIANCE </v>
      </c>
      <c r="F11" s="10" t="str">
        <f>VLOOKUP(D11,CALLS!A$193:F$313,3,0)</f>
        <v>CE</v>
      </c>
      <c r="G11" s="5">
        <f>VLOOKUP(D11,CALLS!A$193:F$313,4,0)</f>
        <v>780</v>
      </c>
      <c r="H11" s="6">
        <f>VLOOKUP(D11,CALLS!A$193:F$313,5,0)</f>
        <v>13.05</v>
      </c>
      <c r="I11" s="5">
        <f>VLOOKUP(D11,CALLS!A$193:F$313,6,0)</f>
        <v>457000</v>
      </c>
      <c r="J11" s="6">
        <f>VLOOKUP(A11,PV_DAY!A$2:M$913,9,0)</f>
        <v>11.5</v>
      </c>
      <c r="K11" s="5">
        <f>VLOOKUP(A11,PV_DAY!A$2:M$913,13,0)</f>
        <v>457000</v>
      </c>
      <c r="L11" s="4" t="str">
        <f t="shared" si="0"/>
        <v>BULLISH</v>
      </c>
      <c r="M11" s="8" t="str">
        <f t="shared" si="1"/>
        <v>GOOD FOR LONG</v>
      </c>
      <c r="N11" s="5">
        <f>VLOOKUP(B11,LOT!A$1:B$157,2,0)</f>
        <v>250</v>
      </c>
      <c r="O11" s="6">
        <f t="shared" si="2"/>
        <v>3262.5</v>
      </c>
      <c r="P11" s="4" t="str">
        <f t="shared" si="8"/>
        <v>BULLISH</v>
      </c>
      <c r="Q11" s="20">
        <f t="shared" si="9"/>
        <v>0</v>
      </c>
      <c r="R11" s="20"/>
      <c r="S11" s="4" t="str">
        <f t="shared" si="13"/>
        <v/>
      </c>
      <c r="T11" t="str">
        <f t="shared" si="4"/>
        <v>BULLISH</v>
      </c>
      <c r="U11" t="str">
        <f t="shared" si="10"/>
        <v>BULLISH</v>
      </c>
      <c r="V11">
        <f t="shared" si="11"/>
        <v>1</v>
      </c>
      <c r="W11">
        <f t="shared" si="12"/>
        <v>1</v>
      </c>
      <c r="X11" s="32" t="e">
        <f>VLOOKUP(E11,FUTURE!B$3:G$25,6,0)</f>
        <v>#N/A</v>
      </c>
    </row>
    <row r="12" spans="1:25">
      <c r="A12" t="str">
        <f t="shared" si="5"/>
        <v>DLFCE250</v>
      </c>
      <c r="B12" t="str">
        <f t="shared" si="6"/>
        <v>DLF</v>
      </c>
      <c r="D12">
        <f t="shared" si="7"/>
        <v>203</v>
      </c>
      <c r="E12" s="4" t="str">
        <f>VLOOKUP(D12,CALLS!A$193:F$313,2,0)</f>
        <v xml:space="preserve">DLF </v>
      </c>
      <c r="F12" s="10" t="str">
        <f>VLOOKUP(D12,CALLS!A$193:F$313,3,0)</f>
        <v>CE</v>
      </c>
      <c r="G12" s="5">
        <f>VLOOKUP(D12,CALLS!A$193:F$313,4,0)</f>
        <v>250</v>
      </c>
      <c r="H12" s="6">
        <f>VLOOKUP(D12,CALLS!A$193:F$313,5,0)</f>
        <v>3.9</v>
      </c>
      <c r="I12" s="5">
        <f>VLOOKUP(D12,CALLS!A$193:F$313,6,0)</f>
        <v>2876000</v>
      </c>
      <c r="J12" s="6">
        <f>VLOOKUP(A12,PV_DAY!A$2:M$913,9,0)</f>
        <v>3.9</v>
      </c>
      <c r="K12" s="5">
        <f>VLOOKUP(A12,PV_DAY!A$2:M$913,13,0)</f>
        <v>2876000</v>
      </c>
      <c r="L12" s="4" t="str">
        <f t="shared" si="0"/>
        <v>BULLISH</v>
      </c>
      <c r="M12" s="8" t="str">
        <f t="shared" si="1"/>
        <v>GOOD FOR LONG</v>
      </c>
      <c r="N12" s="5">
        <f>VLOOKUP(B12,LOT!A$1:B$157,2,0)</f>
        <v>1000</v>
      </c>
      <c r="O12" s="6">
        <f t="shared" si="2"/>
        <v>3900</v>
      </c>
      <c r="P12" s="4" t="str">
        <f t="shared" si="8"/>
        <v>BULLISH</v>
      </c>
      <c r="Q12" s="20">
        <f t="shared" si="9"/>
        <v>0</v>
      </c>
      <c r="R12" s="20"/>
      <c r="S12" s="4" t="str">
        <f t="shared" si="13"/>
        <v>Short Build Up</v>
      </c>
      <c r="T12" t="str">
        <f t="shared" si="4"/>
        <v>BULLISH</v>
      </c>
      <c r="U12" t="str">
        <f t="shared" si="10"/>
        <v>BULLISH</v>
      </c>
      <c r="V12">
        <f t="shared" si="11"/>
        <v>1</v>
      </c>
      <c r="W12">
        <f t="shared" si="12"/>
        <v>1</v>
      </c>
      <c r="X12" s="32" t="str">
        <f>VLOOKUP(E12,FUTURE!B$3:G$25,6,0)</f>
        <v>Short Build Up</v>
      </c>
    </row>
    <row r="13" spans="1:25">
      <c r="A13" t="str">
        <f t="shared" si="5"/>
        <v>MCDOWELL-NCE2200</v>
      </c>
      <c r="B13" t="str">
        <f t="shared" si="6"/>
        <v>MCDOWELL-N</v>
      </c>
      <c r="D13">
        <f t="shared" si="7"/>
        <v>204</v>
      </c>
      <c r="E13" s="4" t="str">
        <f>VLOOKUP(D13,CALLS!A$193:F$313,2,0)</f>
        <v>MCDOWELL-N</v>
      </c>
      <c r="F13" s="10" t="str">
        <f>VLOOKUP(D13,CALLS!A$193:F$313,3,0)</f>
        <v>CE</v>
      </c>
      <c r="G13" s="5">
        <f>VLOOKUP(D13,CALLS!A$193:F$313,4,0)</f>
        <v>2200</v>
      </c>
      <c r="H13" s="6">
        <f>VLOOKUP(D13,CALLS!A$193:F$313,5,0)</f>
        <v>44.4</v>
      </c>
      <c r="I13" s="5">
        <f>VLOOKUP(D13,CALLS!A$193:F$313,6,0)</f>
        <v>316500</v>
      </c>
      <c r="J13" s="6">
        <f>VLOOKUP(A13,PV_DAY!A$2:M$913,9,0)</f>
        <v>43</v>
      </c>
      <c r="K13" s="5">
        <f>VLOOKUP(A13,PV_DAY!A$2:M$913,13,0)</f>
        <v>316500</v>
      </c>
      <c r="L13" s="4" t="str">
        <f t="shared" si="0"/>
        <v>BULLISH</v>
      </c>
      <c r="M13" s="8" t="str">
        <f t="shared" si="1"/>
        <v>GOOD FOR LONG</v>
      </c>
      <c r="N13" s="5">
        <f>VLOOKUP(B13,LOT!A$1:B$157,2,0)</f>
        <v>250</v>
      </c>
      <c r="O13" s="6">
        <f t="shared" si="2"/>
        <v>11100</v>
      </c>
      <c r="P13" s="4" t="str">
        <f t="shared" si="8"/>
        <v>BULLISH</v>
      </c>
      <c r="Q13" s="20">
        <f t="shared" si="9"/>
        <v>0</v>
      </c>
      <c r="R13" s="20"/>
      <c r="S13" s="4" t="str">
        <f t="shared" si="13"/>
        <v>Short Covering</v>
      </c>
      <c r="T13" t="str">
        <f t="shared" si="4"/>
        <v>BULLISH</v>
      </c>
      <c r="U13" t="str">
        <f t="shared" si="10"/>
        <v>BULLISH</v>
      </c>
      <c r="V13">
        <f t="shared" si="11"/>
        <v>1</v>
      </c>
      <c r="W13">
        <f t="shared" si="12"/>
        <v>1</v>
      </c>
      <c r="X13" s="32" t="str">
        <f>VLOOKUP(E13,FUTURE!B$3:G$25,6,0)</f>
        <v>Short Covering</v>
      </c>
    </row>
    <row r="14" spans="1:25">
      <c r="A14" t="str">
        <f t="shared" si="5"/>
        <v>RELIANCECE840</v>
      </c>
      <c r="B14" t="str">
        <f t="shared" si="6"/>
        <v>RELIANCE</v>
      </c>
      <c r="D14">
        <f t="shared" si="7"/>
        <v>205</v>
      </c>
      <c r="E14" s="4" t="str">
        <f>VLOOKUP(D14,CALLS!A$193:F$313,2,0)</f>
        <v xml:space="preserve">RELIANCE </v>
      </c>
      <c r="F14" s="10" t="str">
        <f>VLOOKUP(D14,CALLS!A$193:F$313,3,0)</f>
        <v>CE</v>
      </c>
      <c r="G14" s="5">
        <f>VLOOKUP(D14,CALLS!A$193:F$313,4,0)</f>
        <v>840</v>
      </c>
      <c r="H14" s="6">
        <f>VLOOKUP(D14,CALLS!A$193:F$313,5,0)</f>
        <v>1.55</v>
      </c>
      <c r="I14" s="5">
        <f>VLOOKUP(D14,CALLS!A$193:F$313,6,0)</f>
        <v>865000</v>
      </c>
      <c r="J14" s="6">
        <f>VLOOKUP(A14,PV_DAY!A$2:M$913,9,0)</f>
        <v>1.45</v>
      </c>
      <c r="K14" s="5">
        <f>VLOOKUP(A14,PV_DAY!A$2:M$913,13,0)</f>
        <v>865000</v>
      </c>
      <c r="L14" s="4" t="str">
        <f t="shared" si="0"/>
        <v>BULLISH</v>
      </c>
      <c r="M14" s="8" t="str">
        <f t="shared" si="1"/>
        <v>GOOD FOR LONG</v>
      </c>
      <c r="N14" s="5">
        <f>VLOOKUP(B14,LOT!A$1:B$157,2,0)</f>
        <v>250</v>
      </c>
      <c r="O14" s="6">
        <f t="shared" si="2"/>
        <v>387.5</v>
      </c>
      <c r="P14" s="4" t="str">
        <f t="shared" si="8"/>
        <v>BULLISH</v>
      </c>
      <c r="Q14" s="20">
        <f t="shared" si="9"/>
        <v>0</v>
      </c>
      <c r="R14" s="20"/>
      <c r="S14" s="4" t="str">
        <f t="shared" si="13"/>
        <v/>
      </c>
      <c r="T14" t="str">
        <f t="shared" si="4"/>
        <v>BULLISH</v>
      </c>
      <c r="U14" t="str">
        <f t="shared" si="10"/>
        <v>BULLISH</v>
      </c>
      <c r="V14">
        <f t="shared" si="11"/>
        <v>1</v>
      </c>
      <c r="W14">
        <f t="shared" si="12"/>
        <v>1</v>
      </c>
      <c r="X14" s="32" t="e">
        <f>VLOOKUP(E14,FUTURE!B$3:G$25,6,0)</f>
        <v>#N/A</v>
      </c>
    </row>
    <row r="15" spans="1:25">
      <c r="A15" t="str">
        <f t="shared" si="5"/>
        <v>INFYCE2350</v>
      </c>
      <c r="B15" t="str">
        <f t="shared" si="6"/>
        <v>INFY</v>
      </c>
      <c r="D15">
        <f t="shared" si="7"/>
        <v>206</v>
      </c>
      <c r="E15" s="4" t="str">
        <f>VLOOKUP(D15,CALLS!A$193:F$313,2,0)</f>
        <v xml:space="preserve">INFY </v>
      </c>
      <c r="F15" s="10" t="str">
        <f>VLOOKUP(D15,CALLS!A$193:F$313,3,0)</f>
        <v>CE</v>
      </c>
      <c r="G15" s="5">
        <f>VLOOKUP(D15,CALLS!A$193:F$313,4,0)</f>
        <v>2350</v>
      </c>
      <c r="H15" s="6">
        <f>VLOOKUP(D15,CALLS!A$193:F$313,5,0)</f>
        <v>15.05</v>
      </c>
      <c r="I15" s="5">
        <f>VLOOKUP(D15,CALLS!A$193:F$313,6,0)</f>
        <v>306375</v>
      </c>
      <c r="J15" s="6">
        <f>VLOOKUP(A15,PV_DAY!A$2:M$913,9,0)</f>
        <v>16.600000000000001</v>
      </c>
      <c r="K15" s="5">
        <f>VLOOKUP(A15,PV_DAY!A$2:M$913,13,0)</f>
        <v>306375</v>
      </c>
      <c r="L15" s="4" t="str">
        <f t="shared" si="0"/>
        <v>BEARISH</v>
      </c>
      <c r="M15" s="8" t="str">
        <f t="shared" si="1"/>
        <v>GOOD FOR SHORT</v>
      </c>
      <c r="N15" s="5">
        <f>VLOOKUP(B15,LOT!A$1:B$157,2,0)</f>
        <v>125</v>
      </c>
      <c r="O15" s="6" t="str">
        <f t="shared" si="2"/>
        <v/>
      </c>
      <c r="P15" s="4" t="str">
        <f t="shared" si="8"/>
        <v>BEARISH</v>
      </c>
      <c r="Q15" s="20">
        <f t="shared" si="9"/>
        <v>0</v>
      </c>
      <c r="R15" s="20"/>
      <c r="S15" s="4" t="str">
        <f t="shared" si="13"/>
        <v/>
      </c>
      <c r="T15" t="str">
        <f t="shared" si="4"/>
        <v>BEARISH</v>
      </c>
      <c r="U15" t="str">
        <f t="shared" si="10"/>
        <v>BEARISH</v>
      </c>
      <c r="V15">
        <f t="shared" si="11"/>
        <v>-1</v>
      </c>
      <c r="W15">
        <f t="shared" si="12"/>
        <v>-1</v>
      </c>
      <c r="X15" s="32" t="e">
        <f>VLOOKUP(E15,FUTURE!B$3:G$25,6,0)</f>
        <v>#N/A</v>
      </c>
    </row>
    <row r="16" spans="1:25">
      <c r="A16" t="str">
        <f t="shared" si="5"/>
        <v>UNITECHCE27.5</v>
      </c>
      <c r="B16" t="str">
        <f t="shared" si="6"/>
        <v>UNITECH</v>
      </c>
      <c r="D16">
        <f t="shared" si="7"/>
        <v>207</v>
      </c>
      <c r="E16" s="4" t="str">
        <f>VLOOKUP(D16,CALLS!A$193:F$313,2,0)</f>
        <v xml:space="preserve">UNITECH </v>
      </c>
      <c r="F16" s="10" t="str">
        <f>VLOOKUP(D16,CALLS!A$193:F$313,3,0)</f>
        <v>CE</v>
      </c>
      <c r="G16" s="5">
        <f>VLOOKUP(D16,CALLS!A$193:F$313,4,0)</f>
        <v>27.5</v>
      </c>
      <c r="H16" s="6">
        <f>VLOOKUP(D16,CALLS!A$193:F$313,5,0)</f>
        <v>1</v>
      </c>
      <c r="I16" s="5">
        <f>VLOOKUP(D16,CALLS!A$193:F$313,6,0)</f>
        <v>9470000</v>
      </c>
      <c r="J16" s="6">
        <f>VLOOKUP(A16,PV_DAY!A$2:M$913,9,0)</f>
        <v>1.05</v>
      </c>
      <c r="K16" s="5">
        <f>VLOOKUP(A16,PV_DAY!A$2:M$913,13,0)</f>
        <v>9470000</v>
      </c>
      <c r="L16" s="4" t="str">
        <f t="shared" si="0"/>
        <v>BEARISH</v>
      </c>
      <c r="M16" s="8" t="str">
        <f t="shared" si="1"/>
        <v>GOOD FOR SHORT</v>
      </c>
      <c r="N16" s="5">
        <f>VLOOKUP(B16,LOT!A$1:B$157,2,0)</f>
        <v>10000</v>
      </c>
      <c r="O16" s="6" t="str">
        <f t="shared" si="2"/>
        <v/>
      </c>
      <c r="P16" s="4" t="str">
        <f t="shared" si="8"/>
        <v>BEARISH</v>
      </c>
      <c r="Q16" s="20">
        <f t="shared" si="9"/>
        <v>0</v>
      </c>
      <c r="R16" s="20"/>
      <c r="S16" s="4" t="str">
        <f t="shared" si="13"/>
        <v/>
      </c>
      <c r="T16" t="str">
        <f t="shared" si="4"/>
        <v>BEARISH</v>
      </c>
      <c r="U16" t="str">
        <f t="shared" si="10"/>
        <v>BEARISH</v>
      </c>
      <c r="V16">
        <f t="shared" si="11"/>
        <v>-1</v>
      </c>
      <c r="W16">
        <f t="shared" si="12"/>
        <v>-1</v>
      </c>
      <c r="X16" s="32" t="e">
        <f>VLOOKUP(E16,FUTURE!B$3:G$25,6,0)</f>
        <v>#N/A</v>
      </c>
    </row>
    <row r="17" spans="1:24">
      <c r="A17" t="str">
        <f t="shared" si="5"/>
        <v>HCLTECHCE800</v>
      </c>
      <c r="B17" t="str">
        <f t="shared" si="6"/>
        <v>HCLTECH</v>
      </c>
      <c r="D17">
        <f t="shared" si="7"/>
        <v>208</v>
      </c>
      <c r="E17" s="4" t="str">
        <f>VLOOKUP(D17,CALLS!A$193:F$313,2,0)</f>
        <v xml:space="preserve">HCLTECH </v>
      </c>
      <c r="F17" s="10" t="str">
        <f>VLOOKUP(D17,CALLS!A$193:F$313,3,0)</f>
        <v>CE</v>
      </c>
      <c r="G17" s="5">
        <f>VLOOKUP(D17,CALLS!A$193:F$313,4,0)</f>
        <v>800</v>
      </c>
      <c r="H17" s="6">
        <f>VLOOKUP(D17,CALLS!A$193:F$313,5,0)</f>
        <v>4.5</v>
      </c>
      <c r="I17" s="5">
        <f>VLOOKUP(D17,CALLS!A$193:F$313,6,0)</f>
        <v>727000</v>
      </c>
      <c r="J17" s="6">
        <f>VLOOKUP(A17,PV_DAY!A$2:M$913,9,0)</f>
        <v>4.6500000000000004</v>
      </c>
      <c r="K17" s="5">
        <f>VLOOKUP(A17,PV_DAY!A$2:M$913,13,0)</f>
        <v>727000</v>
      </c>
      <c r="L17" s="4" t="str">
        <f t="shared" si="0"/>
        <v>BEARISH</v>
      </c>
      <c r="M17" s="8" t="str">
        <f t="shared" si="1"/>
        <v>GOOD FOR SHORT</v>
      </c>
      <c r="N17" s="5">
        <f>VLOOKUP(B17,LOT!A$1:B$157,2,0)</f>
        <v>500</v>
      </c>
      <c r="O17" s="6" t="str">
        <f t="shared" si="2"/>
        <v/>
      </c>
      <c r="P17" s="4" t="str">
        <f t="shared" si="8"/>
        <v>BEARISH</v>
      </c>
      <c r="Q17" s="20">
        <f t="shared" si="9"/>
        <v>0</v>
      </c>
      <c r="R17" s="20"/>
      <c r="S17" s="4" t="str">
        <f t="shared" si="13"/>
        <v/>
      </c>
      <c r="T17" t="str">
        <f t="shared" si="4"/>
        <v>BEARISH</v>
      </c>
      <c r="U17" t="str">
        <f t="shared" si="10"/>
        <v>BEARISH</v>
      </c>
      <c r="V17">
        <f t="shared" si="11"/>
        <v>-1</v>
      </c>
      <c r="W17">
        <f t="shared" si="12"/>
        <v>-1</v>
      </c>
      <c r="X17" s="32" t="e">
        <f>VLOOKUP(E17,FUTURE!B$3:G$25,6,0)</f>
        <v>#N/A</v>
      </c>
    </row>
    <row r="18" spans="1:24">
      <c r="A18" t="str">
        <f t="shared" si="5"/>
        <v>INFYCE2450</v>
      </c>
      <c r="B18" t="str">
        <f t="shared" si="6"/>
        <v>INFY</v>
      </c>
      <c r="D18">
        <f t="shared" si="7"/>
        <v>209</v>
      </c>
      <c r="E18" s="4" t="str">
        <f>VLOOKUP(D18,CALLS!A$193:F$313,2,0)</f>
        <v xml:space="preserve">INFY </v>
      </c>
      <c r="F18" s="10" t="str">
        <f>VLOOKUP(D18,CALLS!A$193:F$313,3,0)</f>
        <v>CE</v>
      </c>
      <c r="G18" s="5">
        <f>VLOOKUP(D18,CALLS!A$193:F$313,4,0)</f>
        <v>2450</v>
      </c>
      <c r="H18" s="6">
        <f>VLOOKUP(D18,CALLS!A$193:F$313,5,0)</f>
        <v>4.7</v>
      </c>
      <c r="I18" s="5">
        <f>VLOOKUP(D18,CALLS!A$193:F$313,6,0)</f>
        <v>426500</v>
      </c>
      <c r="J18" s="6">
        <f>VLOOKUP(A18,PV_DAY!A$2:M$913,9,0)</f>
        <v>5.0999999999999996</v>
      </c>
      <c r="K18" s="5">
        <f>VLOOKUP(A18,PV_DAY!A$2:M$913,13,0)</f>
        <v>426500</v>
      </c>
      <c r="L18" s="4" t="str">
        <f t="shared" si="0"/>
        <v>BEARISH</v>
      </c>
      <c r="M18" s="8" t="str">
        <f t="shared" si="1"/>
        <v>GOOD FOR SHORT</v>
      </c>
      <c r="N18" s="5">
        <f>VLOOKUP(B18,LOT!A$1:B$157,2,0)</f>
        <v>125</v>
      </c>
      <c r="O18" s="6" t="str">
        <f t="shared" si="2"/>
        <v/>
      </c>
      <c r="P18" s="4" t="str">
        <f t="shared" si="8"/>
        <v>BEARISH</v>
      </c>
      <c r="Q18" s="20">
        <f t="shared" si="9"/>
        <v>0</v>
      </c>
      <c r="R18" s="20"/>
      <c r="S18" s="4" t="str">
        <f t="shared" si="13"/>
        <v/>
      </c>
      <c r="T18" t="str">
        <f t="shared" si="4"/>
        <v>BEARISH</v>
      </c>
      <c r="U18" t="str">
        <f t="shared" si="10"/>
        <v>BEARISH</v>
      </c>
      <c r="V18">
        <f t="shared" si="11"/>
        <v>-1</v>
      </c>
      <c r="W18">
        <f t="shared" si="12"/>
        <v>-1</v>
      </c>
      <c r="X18" s="32" t="e">
        <f>VLOOKUP(E18,FUTURE!B$3:G$25,6,0)</f>
        <v>#N/A</v>
      </c>
    </row>
    <row r="19" spans="1:24">
      <c r="A19" t="str">
        <f t="shared" si="5"/>
        <v>UNITECHCE30</v>
      </c>
      <c r="B19" t="str">
        <f t="shared" si="6"/>
        <v>UNITECH</v>
      </c>
      <c r="D19">
        <f t="shared" si="7"/>
        <v>210</v>
      </c>
      <c r="E19" s="4" t="str">
        <f>VLOOKUP(D19,CALLS!A$193:F$313,2,0)</f>
        <v xml:space="preserve">UNITECH </v>
      </c>
      <c r="F19" s="10" t="str">
        <f>VLOOKUP(D19,CALLS!A$193:F$313,3,0)</f>
        <v>CE</v>
      </c>
      <c r="G19" s="5">
        <f>VLOOKUP(D19,CALLS!A$193:F$313,4,0)</f>
        <v>30</v>
      </c>
      <c r="H19" s="6">
        <f>VLOOKUP(D19,CALLS!A$193:F$313,5,0)</f>
        <v>0.4</v>
      </c>
      <c r="I19" s="5">
        <f>VLOOKUP(D19,CALLS!A$193:F$313,6,0)</f>
        <v>6860000</v>
      </c>
      <c r="J19" s="6">
        <f>VLOOKUP(A19,PV_DAY!A$2:M$913,9,0)</f>
        <v>0.4</v>
      </c>
      <c r="K19" s="5">
        <f>VLOOKUP(A19,PV_DAY!A$2:M$913,13,0)</f>
        <v>6860000</v>
      </c>
      <c r="L19" s="4" t="str">
        <f t="shared" si="0"/>
        <v>BULLISH</v>
      </c>
      <c r="M19" s="8" t="str">
        <f t="shared" si="1"/>
        <v>GOOD FOR LONG</v>
      </c>
      <c r="N19" s="5">
        <f>VLOOKUP(B19,LOT!A$1:B$157,2,0)</f>
        <v>10000</v>
      </c>
      <c r="O19" s="6">
        <f t="shared" si="2"/>
        <v>4000</v>
      </c>
      <c r="P19" s="4" t="str">
        <f t="shared" si="8"/>
        <v>BULLISH</v>
      </c>
      <c r="Q19" s="20">
        <f t="shared" si="9"/>
        <v>0</v>
      </c>
      <c r="R19" s="20"/>
      <c r="S19" s="4" t="str">
        <f t="shared" si="13"/>
        <v/>
      </c>
      <c r="T19" t="str">
        <f t="shared" si="4"/>
        <v>BULLISH</v>
      </c>
      <c r="U19" t="str">
        <f t="shared" si="10"/>
        <v>BULLISH</v>
      </c>
      <c r="V19">
        <f t="shared" si="11"/>
        <v>1</v>
      </c>
      <c r="W19">
        <f t="shared" si="12"/>
        <v>1</v>
      </c>
      <c r="X19" s="32" t="e">
        <f>VLOOKUP(E19,FUTURE!B$3:G$25,6,0)</f>
        <v>#N/A</v>
      </c>
    </row>
    <row r="20" spans="1:24">
      <c r="A20" t="str">
        <f t="shared" si="5"/>
        <v>INFYCE2500</v>
      </c>
      <c r="B20" t="str">
        <f t="shared" si="6"/>
        <v>INFY</v>
      </c>
      <c r="D20">
        <f t="shared" si="7"/>
        <v>211</v>
      </c>
      <c r="E20" s="4" t="str">
        <f>VLOOKUP(D20,CALLS!A$193:F$313,2,0)</f>
        <v xml:space="preserve">INFY </v>
      </c>
      <c r="F20" s="10" t="str">
        <f>VLOOKUP(D20,CALLS!A$193:F$313,3,0)</f>
        <v>CE</v>
      </c>
      <c r="G20" s="5">
        <f>VLOOKUP(D20,CALLS!A$193:F$313,4,0)</f>
        <v>2500</v>
      </c>
      <c r="H20" s="6">
        <f>VLOOKUP(D20,CALLS!A$193:F$313,5,0)</f>
        <v>3.1</v>
      </c>
      <c r="I20" s="5">
        <f>VLOOKUP(D20,CALLS!A$193:F$313,6,0)</f>
        <v>1182000</v>
      </c>
      <c r="J20" s="6">
        <f>VLOOKUP(A20,PV_DAY!A$2:M$913,9,0)</f>
        <v>3.25</v>
      </c>
      <c r="K20" s="5">
        <f>VLOOKUP(A20,PV_DAY!A$2:M$913,13,0)</f>
        <v>1182000</v>
      </c>
      <c r="L20" s="4" t="str">
        <f t="shared" si="0"/>
        <v>BEARISH</v>
      </c>
      <c r="M20" s="8" t="str">
        <f t="shared" si="1"/>
        <v>GOOD FOR SHORT</v>
      </c>
      <c r="N20" s="5">
        <f>VLOOKUP(B20,LOT!A$1:B$157,2,0)</f>
        <v>125</v>
      </c>
      <c r="O20" s="6" t="str">
        <f t="shared" si="2"/>
        <v/>
      </c>
      <c r="P20" s="4" t="str">
        <f t="shared" si="8"/>
        <v>BEARISH</v>
      </c>
      <c r="Q20" s="20">
        <f t="shared" si="9"/>
        <v>0</v>
      </c>
      <c r="R20" s="20"/>
      <c r="S20" s="4" t="str">
        <f t="shared" si="13"/>
        <v/>
      </c>
      <c r="T20" t="str">
        <f t="shared" si="4"/>
        <v>BEARISH</v>
      </c>
      <c r="U20" t="str">
        <f t="shared" si="10"/>
        <v>BEARISH</v>
      </c>
      <c r="V20">
        <f t="shared" si="11"/>
        <v>-1</v>
      </c>
      <c r="W20">
        <f t="shared" si="12"/>
        <v>-1</v>
      </c>
      <c r="X20" s="32" t="e">
        <f>VLOOKUP(E20,FUTURE!B$3:G$25,6,0)</f>
        <v>#N/A</v>
      </c>
    </row>
    <row r="21" spans="1:24">
      <c r="A21" t="str">
        <f t="shared" si="5"/>
        <v>RELIANCECE860</v>
      </c>
      <c r="B21" t="str">
        <f t="shared" si="6"/>
        <v>RELIANCE</v>
      </c>
      <c r="D21">
        <f t="shared" si="7"/>
        <v>212</v>
      </c>
      <c r="E21" s="4" t="str">
        <f>VLOOKUP(D21,CALLS!A$193:F$313,2,0)</f>
        <v xml:space="preserve">RELIANCE </v>
      </c>
      <c r="F21" s="10" t="str">
        <f>VLOOKUP(D21,CALLS!A$193:F$313,3,0)</f>
        <v>CE</v>
      </c>
      <c r="G21" s="5">
        <f>VLOOKUP(D21,CALLS!A$193:F$313,4,0)</f>
        <v>860</v>
      </c>
      <c r="H21" s="6">
        <f>VLOOKUP(D21,CALLS!A$193:F$313,5,0)</f>
        <v>0.85</v>
      </c>
      <c r="I21" s="5">
        <f>VLOOKUP(D21,CALLS!A$193:F$313,6,0)</f>
        <v>702000</v>
      </c>
      <c r="J21" s="6">
        <f>VLOOKUP(A21,PV_DAY!A$2:M$913,9,0)</f>
        <v>0.8</v>
      </c>
      <c r="K21" s="5">
        <f>VLOOKUP(A21,PV_DAY!A$2:M$913,13,0)</f>
        <v>702000</v>
      </c>
      <c r="L21" s="4" t="str">
        <f t="shared" si="0"/>
        <v>BULLISH</v>
      </c>
      <c r="M21" s="8" t="str">
        <f t="shared" si="1"/>
        <v>GOOD FOR LONG</v>
      </c>
      <c r="N21" s="5">
        <f>VLOOKUP(B21,LOT!A$1:B$157,2,0)</f>
        <v>250</v>
      </c>
      <c r="O21" s="6">
        <f t="shared" si="2"/>
        <v>212.5</v>
      </c>
      <c r="P21" s="4" t="str">
        <f t="shared" si="8"/>
        <v>BULLISH</v>
      </c>
      <c r="Q21" s="20">
        <f t="shared" si="9"/>
        <v>0</v>
      </c>
      <c r="R21" s="20"/>
      <c r="S21" s="4" t="str">
        <f t="shared" si="13"/>
        <v/>
      </c>
      <c r="T21" t="str">
        <f t="shared" si="4"/>
        <v>BULLISH</v>
      </c>
      <c r="U21" t="str">
        <f t="shared" si="10"/>
        <v>BULLISH</v>
      </c>
      <c r="V21">
        <f t="shared" si="11"/>
        <v>1</v>
      </c>
      <c r="W21">
        <f t="shared" si="12"/>
        <v>1</v>
      </c>
      <c r="X21" s="32" t="e">
        <f>VLOOKUP(E21,FUTURE!B$3:G$25,6,0)</f>
        <v>#N/A</v>
      </c>
    </row>
    <row r="22" spans="1:24">
      <c r="A22" t="str">
        <f t="shared" si="5"/>
        <v>HCLTECHCE780</v>
      </c>
      <c r="B22" t="str">
        <f t="shared" si="6"/>
        <v>HCLTECH</v>
      </c>
      <c r="D22">
        <f t="shared" si="7"/>
        <v>213</v>
      </c>
      <c r="E22" s="4" t="str">
        <f>VLOOKUP(D22,CALLS!A$193:F$313,2,0)</f>
        <v xml:space="preserve">HCLTECH </v>
      </c>
      <c r="F22" s="10" t="str">
        <f>VLOOKUP(D22,CALLS!A$193:F$313,3,0)</f>
        <v>CE</v>
      </c>
      <c r="G22" s="5">
        <f>VLOOKUP(D22,CALLS!A$193:F$313,4,0)</f>
        <v>780</v>
      </c>
      <c r="H22" s="6">
        <f>VLOOKUP(D22,CALLS!A$193:F$313,5,0)</f>
        <v>7.75</v>
      </c>
      <c r="I22" s="5">
        <f>VLOOKUP(D22,CALLS!A$193:F$313,6,0)</f>
        <v>719000</v>
      </c>
      <c r="J22" s="6">
        <f>VLOOKUP(A22,PV_DAY!A$2:M$913,9,0)</f>
        <v>8.15</v>
      </c>
      <c r="K22" s="5">
        <f>VLOOKUP(A22,PV_DAY!A$2:M$913,13,0)</f>
        <v>719000</v>
      </c>
      <c r="L22" s="4" t="str">
        <f t="shared" si="0"/>
        <v>BEARISH</v>
      </c>
      <c r="M22" s="8" t="str">
        <f t="shared" si="1"/>
        <v>GOOD FOR SHORT</v>
      </c>
      <c r="N22" s="5">
        <f>VLOOKUP(B22,LOT!A$1:B$157,2,0)</f>
        <v>500</v>
      </c>
      <c r="O22" s="6" t="str">
        <f t="shared" si="2"/>
        <v/>
      </c>
      <c r="P22" s="4" t="str">
        <f t="shared" si="8"/>
        <v>BEARISH</v>
      </c>
      <c r="Q22" s="20">
        <f t="shared" si="9"/>
        <v>0</v>
      </c>
      <c r="R22" s="20"/>
      <c r="S22" s="4" t="str">
        <f t="shared" si="13"/>
        <v/>
      </c>
      <c r="T22" t="str">
        <f t="shared" si="4"/>
        <v>BEARISH</v>
      </c>
      <c r="U22" t="str">
        <f t="shared" si="10"/>
        <v>BEARISH</v>
      </c>
      <c r="V22">
        <f t="shared" si="11"/>
        <v>-1</v>
      </c>
      <c r="W22">
        <f t="shared" si="12"/>
        <v>-1</v>
      </c>
      <c r="X22" s="32" t="e">
        <f>VLOOKUP(E22,FUTURE!B$3:G$25,6,0)</f>
        <v>#N/A</v>
      </c>
    </row>
    <row r="23" spans="1:24">
      <c r="A23" t="str">
        <f t="shared" si="5"/>
        <v>DLFCE260</v>
      </c>
      <c r="B23" t="str">
        <f t="shared" si="6"/>
        <v>DLF</v>
      </c>
      <c r="D23">
        <f t="shared" si="7"/>
        <v>214</v>
      </c>
      <c r="E23" s="4" t="str">
        <f>VLOOKUP(D23,CALLS!A$193:F$313,2,0)</f>
        <v xml:space="preserve">DLF </v>
      </c>
      <c r="F23" s="10" t="str">
        <f>VLOOKUP(D23,CALLS!A$193:F$313,3,0)</f>
        <v>CE</v>
      </c>
      <c r="G23" s="5">
        <f>VLOOKUP(D23,CALLS!A$193:F$313,4,0)</f>
        <v>260</v>
      </c>
      <c r="H23" s="6">
        <f>VLOOKUP(D23,CALLS!A$193:F$313,5,0)</f>
        <v>1.65</v>
      </c>
      <c r="I23" s="5">
        <f>VLOOKUP(D23,CALLS!A$193:F$313,6,0)</f>
        <v>2576000</v>
      </c>
      <c r="J23" s="6">
        <f>VLOOKUP(A23,PV_DAY!A$2:M$913,9,0)</f>
        <v>1.7</v>
      </c>
      <c r="K23" s="5">
        <f>VLOOKUP(A23,PV_DAY!A$2:M$913,13,0)</f>
        <v>2576000</v>
      </c>
      <c r="L23" s="4" t="str">
        <f t="shared" si="0"/>
        <v>BEARISH</v>
      </c>
      <c r="M23" s="8" t="str">
        <f t="shared" si="1"/>
        <v>GOOD FOR SHORT</v>
      </c>
      <c r="N23" s="5">
        <f>VLOOKUP(B23,LOT!A$1:B$157,2,0)</f>
        <v>1000</v>
      </c>
      <c r="O23" s="6" t="str">
        <f t="shared" si="2"/>
        <v/>
      </c>
      <c r="P23" s="4" t="str">
        <f t="shared" si="8"/>
        <v>BEARISH</v>
      </c>
      <c r="Q23" s="20">
        <f t="shared" si="9"/>
        <v>0</v>
      </c>
      <c r="R23" s="20"/>
      <c r="S23" s="4" t="str">
        <f t="shared" si="13"/>
        <v>Short Build Up</v>
      </c>
      <c r="T23" t="str">
        <f t="shared" si="4"/>
        <v>BEARISH</v>
      </c>
      <c r="U23" t="str">
        <f t="shared" si="10"/>
        <v>BEARISH</v>
      </c>
      <c r="V23">
        <f t="shared" si="11"/>
        <v>-1</v>
      </c>
      <c r="W23">
        <f t="shared" si="12"/>
        <v>-1</v>
      </c>
      <c r="X23" s="32" t="str">
        <f>VLOOKUP(E23,FUTURE!B$3:G$25,6,0)</f>
        <v>Short Build Up</v>
      </c>
    </row>
    <row r="24" spans="1:24">
      <c r="A24" t="str">
        <f t="shared" si="5"/>
        <v>MCDOWELL-NCE2100</v>
      </c>
      <c r="B24" t="str">
        <f t="shared" si="6"/>
        <v>MCDOWELL-N</v>
      </c>
      <c r="D24">
        <f t="shared" si="7"/>
        <v>215</v>
      </c>
      <c r="E24" s="4" t="str">
        <f>VLOOKUP(D24,CALLS!A$193:F$313,2,0)</f>
        <v>MCDOWELL-N</v>
      </c>
      <c r="F24" s="10" t="str">
        <f>VLOOKUP(D24,CALLS!A$193:F$313,3,0)</f>
        <v>CE</v>
      </c>
      <c r="G24" s="5">
        <f>VLOOKUP(D24,CALLS!A$193:F$313,4,0)</f>
        <v>2100</v>
      </c>
      <c r="H24" s="6">
        <f>VLOOKUP(D24,CALLS!A$193:F$313,5,0)</f>
        <v>101</v>
      </c>
      <c r="I24" s="5">
        <f>VLOOKUP(D24,CALLS!A$193:F$313,6,0)</f>
        <v>118500</v>
      </c>
      <c r="J24" s="6">
        <f>VLOOKUP(A24,PV_DAY!A$2:M$913,9,0)</f>
        <v>94.05</v>
      </c>
      <c r="K24" s="5">
        <f>VLOOKUP(A24,PV_DAY!A$2:M$913,13,0)</f>
        <v>118500</v>
      </c>
      <c r="L24" s="4" t="str">
        <f t="shared" si="0"/>
        <v>BULLISH</v>
      </c>
      <c r="M24" s="8" t="str">
        <f t="shared" si="1"/>
        <v>GOOD FOR LONG</v>
      </c>
      <c r="N24" s="5">
        <f>VLOOKUP(B24,LOT!A$1:B$157,2,0)</f>
        <v>250</v>
      </c>
      <c r="O24" s="6">
        <f t="shared" si="2"/>
        <v>25250</v>
      </c>
      <c r="P24" s="4" t="str">
        <f t="shared" si="8"/>
        <v>BULLISH</v>
      </c>
      <c r="Q24" s="20">
        <f t="shared" si="9"/>
        <v>0</v>
      </c>
      <c r="R24" s="20"/>
      <c r="S24" s="4" t="str">
        <f t="shared" si="13"/>
        <v>Short Covering</v>
      </c>
      <c r="T24" t="str">
        <f t="shared" si="4"/>
        <v>BULLISH</v>
      </c>
      <c r="U24" t="str">
        <f t="shared" si="10"/>
        <v>BULLISH</v>
      </c>
      <c r="V24">
        <f t="shared" si="11"/>
        <v>1</v>
      </c>
      <c r="W24">
        <f t="shared" si="12"/>
        <v>1</v>
      </c>
      <c r="X24" s="32" t="str">
        <f>VLOOKUP(E24,FUTURE!B$3:G$25,6,0)</f>
        <v>Short Covering</v>
      </c>
    </row>
    <row r="25" spans="1:24">
      <c r="A25" t="str">
        <f t="shared" si="5"/>
        <v>TCSCE1600</v>
      </c>
      <c r="B25" t="str">
        <f t="shared" si="6"/>
        <v>TCS</v>
      </c>
      <c r="D25">
        <f t="shared" si="7"/>
        <v>216</v>
      </c>
      <c r="E25" s="4" t="str">
        <f>VLOOKUP(D25,CALLS!A$193:F$313,2,0)</f>
        <v xml:space="preserve">TCS </v>
      </c>
      <c r="F25" s="10" t="str">
        <f>VLOOKUP(D25,CALLS!A$193:F$313,3,0)</f>
        <v>CE</v>
      </c>
      <c r="G25" s="5">
        <f>VLOOKUP(D25,CALLS!A$193:F$313,4,0)</f>
        <v>1600</v>
      </c>
      <c r="H25" s="6">
        <f>VLOOKUP(D25,CALLS!A$193:F$313,5,0)</f>
        <v>8.6999999999999993</v>
      </c>
      <c r="I25" s="5">
        <f>VLOOKUP(D25,CALLS!A$193:F$313,6,0)</f>
        <v>618500</v>
      </c>
      <c r="J25" s="6">
        <f>VLOOKUP(A25,PV_DAY!A$2:M$913,9,0)</f>
        <v>8.5500000000000007</v>
      </c>
      <c r="K25" s="5">
        <f>VLOOKUP(A25,PV_DAY!A$2:M$913,13,0)</f>
        <v>618500</v>
      </c>
      <c r="L25" s="4" t="str">
        <f t="shared" si="0"/>
        <v>BULLISH</v>
      </c>
      <c r="M25" s="8" t="str">
        <f t="shared" si="1"/>
        <v>GOOD FOR LONG</v>
      </c>
      <c r="N25" s="5">
        <f>VLOOKUP(B25,LOT!A$1:B$157,2,0)</f>
        <v>250</v>
      </c>
      <c r="O25" s="6">
        <f t="shared" si="2"/>
        <v>2175</v>
      </c>
      <c r="P25" s="4" t="str">
        <f t="shared" si="8"/>
        <v>BULLISH</v>
      </c>
      <c r="Q25" s="20">
        <f t="shared" si="9"/>
        <v>0</v>
      </c>
      <c r="R25" s="20"/>
      <c r="S25" s="4" t="str">
        <f t="shared" si="13"/>
        <v/>
      </c>
      <c r="T25" t="str">
        <f t="shared" si="4"/>
        <v>BULLISH</v>
      </c>
      <c r="U25" t="str">
        <f t="shared" si="10"/>
        <v>BULLISH</v>
      </c>
      <c r="V25">
        <f t="shared" si="11"/>
        <v>1</v>
      </c>
      <c r="W25">
        <f t="shared" si="12"/>
        <v>1</v>
      </c>
      <c r="X25" s="32" t="e">
        <f>VLOOKUP(E25,FUTURE!B$3:G$25,6,0)</f>
        <v>#N/A</v>
      </c>
    </row>
    <row r="26" spans="1:24">
      <c r="A26" t="str">
        <f t="shared" si="5"/>
        <v>SBINCE2350</v>
      </c>
      <c r="B26" t="str">
        <f t="shared" si="6"/>
        <v>SBIN</v>
      </c>
      <c r="D26">
        <f t="shared" si="7"/>
        <v>217</v>
      </c>
      <c r="E26" s="4" t="str">
        <f>VLOOKUP(D26,CALLS!A$193:F$313,2,0)</f>
        <v xml:space="preserve">SBIN </v>
      </c>
      <c r="F26" s="10" t="str">
        <f>VLOOKUP(D26,CALLS!A$193:F$313,3,0)</f>
        <v>CE</v>
      </c>
      <c r="G26" s="5">
        <f>VLOOKUP(D26,CALLS!A$193:F$313,4,0)</f>
        <v>2350</v>
      </c>
      <c r="H26" s="6">
        <f>VLOOKUP(D26,CALLS!A$193:F$313,5,0)</f>
        <v>5.85</v>
      </c>
      <c r="I26" s="5">
        <f>VLOOKUP(D26,CALLS!A$193:F$313,6,0)</f>
        <v>200625</v>
      </c>
      <c r="J26" s="6">
        <f>VLOOKUP(A26,PV_DAY!A$2:M$913,9,0)</f>
        <v>6.3</v>
      </c>
      <c r="K26" s="5">
        <f>VLOOKUP(A26,PV_DAY!A$2:M$913,13,0)</f>
        <v>200625</v>
      </c>
      <c r="L26" s="4" t="str">
        <f t="shared" si="0"/>
        <v>BEARISH</v>
      </c>
      <c r="M26" s="8" t="str">
        <f t="shared" si="1"/>
        <v>GOOD FOR SHORT</v>
      </c>
      <c r="N26" s="5">
        <f>VLOOKUP(B26,LOT!A$1:B$157,2,0)</f>
        <v>125</v>
      </c>
      <c r="O26" s="6" t="str">
        <f t="shared" si="2"/>
        <v/>
      </c>
      <c r="P26" s="4" t="str">
        <f t="shared" si="8"/>
        <v>BEARISH</v>
      </c>
      <c r="Q26" s="20">
        <f t="shared" si="9"/>
        <v>0</v>
      </c>
      <c r="R26" s="20"/>
      <c r="S26" s="4" t="str">
        <f t="shared" si="13"/>
        <v/>
      </c>
      <c r="T26" t="str">
        <f t="shared" si="4"/>
        <v>BEARISH</v>
      </c>
      <c r="U26" t="str">
        <f t="shared" si="10"/>
        <v>BEARISH</v>
      </c>
      <c r="V26">
        <f t="shared" si="11"/>
        <v>-1</v>
      </c>
      <c r="W26">
        <f t="shared" si="12"/>
        <v>-1</v>
      </c>
      <c r="X26" s="32" t="e">
        <f>VLOOKUP(E26,FUTURE!B$3:G$25,6,0)</f>
        <v>#N/A</v>
      </c>
    </row>
    <row r="27" spans="1:24">
      <c r="A27" t="str">
        <f t="shared" si="5"/>
        <v>TCSCE1550</v>
      </c>
      <c r="B27" t="str">
        <f t="shared" si="6"/>
        <v>TCS</v>
      </c>
      <c r="D27">
        <f t="shared" si="7"/>
        <v>218</v>
      </c>
      <c r="E27" s="4" t="str">
        <f>VLOOKUP(D27,CALLS!A$193:F$313,2,0)</f>
        <v xml:space="preserve">TCS </v>
      </c>
      <c r="F27" s="10" t="str">
        <f>VLOOKUP(D27,CALLS!A$193:F$313,3,0)</f>
        <v>CE</v>
      </c>
      <c r="G27" s="5">
        <f>VLOOKUP(D27,CALLS!A$193:F$313,4,0)</f>
        <v>1550</v>
      </c>
      <c r="H27" s="6">
        <f>VLOOKUP(D27,CALLS!A$193:F$313,5,0)</f>
        <v>17.25</v>
      </c>
      <c r="I27" s="5">
        <f>VLOOKUP(D27,CALLS!A$193:F$313,6,0)</f>
        <v>620750</v>
      </c>
      <c r="J27" s="6">
        <f>VLOOKUP(A27,PV_DAY!A$2:M$913,9,0)</f>
        <v>16.95</v>
      </c>
      <c r="K27" s="5">
        <f>VLOOKUP(A27,PV_DAY!A$2:M$913,13,0)</f>
        <v>620750</v>
      </c>
      <c r="L27" s="4" t="str">
        <f t="shared" si="0"/>
        <v>BULLISH</v>
      </c>
      <c r="M27" s="8" t="str">
        <f t="shared" si="1"/>
        <v>GOOD FOR LONG</v>
      </c>
      <c r="N27" s="5">
        <f>VLOOKUP(B27,LOT!A$1:B$157,2,0)</f>
        <v>250</v>
      </c>
      <c r="O27" s="6">
        <f t="shared" si="2"/>
        <v>4312.5</v>
      </c>
      <c r="P27" s="4" t="str">
        <f t="shared" si="8"/>
        <v>BULLISH</v>
      </c>
      <c r="Q27" s="20">
        <f t="shared" si="9"/>
        <v>0</v>
      </c>
      <c r="R27" s="20"/>
      <c r="S27" s="4" t="str">
        <f t="shared" si="13"/>
        <v/>
      </c>
      <c r="T27" t="str">
        <f t="shared" si="4"/>
        <v>BULLISH</v>
      </c>
      <c r="U27" t="str">
        <f t="shared" si="10"/>
        <v>BULLISH</v>
      </c>
      <c r="V27">
        <f t="shared" si="11"/>
        <v>1</v>
      </c>
      <c r="W27">
        <f t="shared" si="12"/>
        <v>1</v>
      </c>
      <c r="X27" s="32" t="e">
        <f>VLOOKUP(E27,FUTURE!B$3:G$25,6,0)</f>
        <v>#N/A</v>
      </c>
    </row>
    <row r="28" spans="1:24">
      <c r="A28" t="str">
        <f t="shared" si="5"/>
        <v>YESBANKCE480</v>
      </c>
      <c r="B28" t="str">
        <f t="shared" si="6"/>
        <v>YESBANK</v>
      </c>
      <c r="D28">
        <f t="shared" si="7"/>
        <v>219</v>
      </c>
      <c r="E28" s="4" t="str">
        <f>VLOOKUP(D28,CALLS!A$193:F$313,2,0)</f>
        <v xml:space="preserve">YESBANK </v>
      </c>
      <c r="F28" s="10" t="str">
        <f>VLOOKUP(D28,CALLS!A$193:F$313,3,0)</f>
        <v>CE</v>
      </c>
      <c r="G28" s="5">
        <f>VLOOKUP(D28,CALLS!A$193:F$313,4,0)</f>
        <v>480</v>
      </c>
      <c r="H28" s="6">
        <f>VLOOKUP(D28,CALLS!A$193:F$313,5,0)</f>
        <v>11.5</v>
      </c>
      <c r="I28" s="5">
        <f>VLOOKUP(D28,CALLS!A$193:F$313,6,0)</f>
        <v>345000</v>
      </c>
      <c r="J28" s="6">
        <f>VLOOKUP(A28,PV_DAY!A$2:M$913,9,0)</f>
        <v>10.55</v>
      </c>
      <c r="K28" s="5">
        <f>VLOOKUP(A28,PV_DAY!A$2:M$913,13,0)</f>
        <v>345000</v>
      </c>
      <c r="L28" s="4" t="str">
        <f t="shared" si="0"/>
        <v>BULLISH</v>
      </c>
      <c r="M28" s="8" t="str">
        <f t="shared" si="1"/>
        <v>GOOD FOR LONG</v>
      </c>
      <c r="N28" s="5">
        <f>VLOOKUP(B28,LOT!A$1:B$157,2,0)</f>
        <v>1000</v>
      </c>
      <c r="O28" s="6">
        <f t="shared" si="2"/>
        <v>11500</v>
      </c>
      <c r="P28" s="4" t="str">
        <f t="shared" si="8"/>
        <v>BULLISH</v>
      </c>
      <c r="Q28" s="20">
        <f t="shared" si="9"/>
        <v>0</v>
      </c>
      <c r="R28" s="20"/>
      <c r="S28" s="4" t="str">
        <f t="shared" si="13"/>
        <v/>
      </c>
      <c r="T28" t="str">
        <f t="shared" si="4"/>
        <v>BULLISH</v>
      </c>
      <c r="U28" t="str">
        <f t="shared" si="10"/>
        <v>BULLISH</v>
      </c>
      <c r="V28">
        <f t="shared" si="11"/>
        <v>1</v>
      </c>
      <c r="W28">
        <f t="shared" si="12"/>
        <v>1</v>
      </c>
      <c r="X28" s="32" t="e">
        <f>VLOOKUP(E28,FUTURE!B$3:G$25,6,0)</f>
        <v>#N/A</v>
      </c>
    </row>
    <row r="29" spans="1:24">
      <c r="A29" t="str">
        <f t="shared" si="5"/>
        <v>INFYCE2600</v>
      </c>
      <c r="B29" t="str">
        <f t="shared" si="6"/>
        <v>INFY</v>
      </c>
      <c r="D29">
        <f t="shared" si="7"/>
        <v>220</v>
      </c>
      <c r="E29" s="4" t="str">
        <f>VLOOKUP(D29,CALLS!A$193:F$313,2,0)</f>
        <v xml:space="preserve">INFY </v>
      </c>
      <c r="F29" s="10" t="str">
        <f>VLOOKUP(D29,CALLS!A$193:F$313,3,0)</f>
        <v>CE</v>
      </c>
      <c r="G29" s="5">
        <f>VLOOKUP(D29,CALLS!A$193:F$313,4,0)</f>
        <v>2600</v>
      </c>
      <c r="H29" s="6">
        <f>VLOOKUP(D29,CALLS!A$193:F$313,5,0)</f>
        <v>1.6</v>
      </c>
      <c r="I29" s="5">
        <f>VLOOKUP(D29,CALLS!A$193:F$313,6,0)</f>
        <v>810375</v>
      </c>
      <c r="J29" s="6">
        <f>VLOOKUP(A29,PV_DAY!A$2:M$913,9,0)</f>
        <v>1.65</v>
      </c>
      <c r="K29" s="5">
        <f>VLOOKUP(A29,PV_DAY!A$2:M$913,13,0)</f>
        <v>810375</v>
      </c>
      <c r="L29" s="4" t="str">
        <f t="shared" si="0"/>
        <v>BEARISH</v>
      </c>
      <c r="M29" s="8" t="str">
        <f t="shared" si="1"/>
        <v>GOOD FOR SHORT</v>
      </c>
      <c r="N29" s="5">
        <f>VLOOKUP(B29,LOT!A$1:B$157,2,0)</f>
        <v>125</v>
      </c>
      <c r="O29" s="6" t="str">
        <f t="shared" si="2"/>
        <v/>
      </c>
      <c r="P29" s="4" t="str">
        <f t="shared" si="8"/>
        <v>BEARISH</v>
      </c>
      <c r="Q29" s="20">
        <f t="shared" si="9"/>
        <v>0</v>
      </c>
      <c r="R29" s="20"/>
      <c r="S29" s="4" t="str">
        <f t="shared" si="13"/>
        <v/>
      </c>
      <c r="T29" t="str">
        <f t="shared" si="4"/>
        <v>BEARISH</v>
      </c>
      <c r="U29" t="str">
        <f t="shared" si="10"/>
        <v>BEARISH</v>
      </c>
      <c r="V29">
        <f t="shared" si="11"/>
        <v>-1</v>
      </c>
      <c r="W29">
        <f t="shared" si="12"/>
        <v>-1</v>
      </c>
      <c r="X29" s="32" t="e">
        <f>VLOOKUP(E29,FUTURE!B$3:G$25,6,0)</f>
        <v>#N/A</v>
      </c>
    </row>
    <row r="30" spans="1:24">
      <c r="A30" t="str">
        <f t="shared" si="5"/>
        <v>YESBANKCE500</v>
      </c>
      <c r="B30" t="str">
        <f t="shared" si="6"/>
        <v>YESBANK</v>
      </c>
      <c r="D30">
        <f t="shared" si="7"/>
        <v>221</v>
      </c>
      <c r="E30" s="4" t="str">
        <f>VLOOKUP(D30,CALLS!A$193:F$313,2,0)</f>
        <v xml:space="preserve">YESBANK </v>
      </c>
      <c r="F30" s="10" t="str">
        <f>VLOOKUP(D30,CALLS!A$193:F$313,3,0)</f>
        <v>CE</v>
      </c>
      <c r="G30" s="5">
        <f>VLOOKUP(D30,CALLS!A$193:F$313,4,0)</f>
        <v>500</v>
      </c>
      <c r="H30" s="6">
        <f>VLOOKUP(D30,CALLS!A$193:F$313,5,0)</f>
        <v>3.8</v>
      </c>
      <c r="I30" s="5">
        <f>VLOOKUP(D30,CALLS!A$193:F$313,6,0)</f>
        <v>443000</v>
      </c>
      <c r="J30" s="6">
        <f>VLOOKUP(A30,PV_DAY!A$2:M$913,9,0)</f>
        <v>3.5</v>
      </c>
      <c r="K30" s="5">
        <f>VLOOKUP(A30,PV_DAY!A$2:M$913,13,0)</f>
        <v>443000</v>
      </c>
      <c r="L30" s="4" t="str">
        <f t="shared" si="0"/>
        <v>BULLISH</v>
      </c>
      <c r="M30" s="8" t="str">
        <f t="shared" si="1"/>
        <v>GOOD FOR LONG</v>
      </c>
      <c r="N30" s="5">
        <f>VLOOKUP(B30,LOT!A$1:B$157,2,0)</f>
        <v>1000</v>
      </c>
      <c r="O30" s="6">
        <f t="shared" si="2"/>
        <v>3800</v>
      </c>
      <c r="P30" s="4" t="str">
        <f t="shared" si="8"/>
        <v>BULLISH</v>
      </c>
      <c r="Q30" s="20">
        <f t="shared" si="9"/>
        <v>0</v>
      </c>
      <c r="R30" s="20"/>
      <c r="S30" s="4" t="str">
        <f t="shared" si="13"/>
        <v/>
      </c>
      <c r="T30" t="str">
        <f t="shared" si="4"/>
        <v>BULLISH</v>
      </c>
      <c r="U30" t="str">
        <f t="shared" si="10"/>
        <v>BULLISH</v>
      </c>
      <c r="V30">
        <f t="shared" si="11"/>
        <v>1</v>
      </c>
      <c r="W30">
        <f t="shared" si="12"/>
        <v>1</v>
      </c>
      <c r="X30" s="32" t="e">
        <f>VLOOKUP(E30,FUTURE!B$3:G$25,6,0)</f>
        <v>#N/A</v>
      </c>
    </row>
    <row r="31" spans="1:24">
      <c r="A31" t="str">
        <f t="shared" si="5"/>
        <v>TATASTEELCE300</v>
      </c>
      <c r="B31" t="str">
        <f t="shared" si="6"/>
        <v>TATASTEEL</v>
      </c>
      <c r="D31">
        <f t="shared" si="7"/>
        <v>222</v>
      </c>
      <c r="E31" s="4" t="str">
        <f>VLOOKUP(D31,CALLS!A$193:F$313,2,0)</f>
        <v xml:space="preserve">TATASTEEL </v>
      </c>
      <c r="F31" s="10" t="str">
        <f>VLOOKUP(D31,CALLS!A$193:F$313,3,0)</f>
        <v>CE</v>
      </c>
      <c r="G31" s="5">
        <f>VLOOKUP(D31,CALLS!A$193:F$313,4,0)</f>
        <v>300</v>
      </c>
      <c r="H31" s="6">
        <f>VLOOKUP(D31,CALLS!A$193:F$313,5,0)</f>
        <v>6.1</v>
      </c>
      <c r="I31" s="5">
        <f>VLOOKUP(D31,CALLS!A$193:F$313,6,0)</f>
        <v>1117000</v>
      </c>
      <c r="J31" s="6">
        <f>VLOOKUP(A31,PV_DAY!A$2:M$913,9,0)</f>
        <v>6.15</v>
      </c>
      <c r="K31" s="5">
        <f>VLOOKUP(A31,PV_DAY!A$2:M$913,13,0)</f>
        <v>1117000</v>
      </c>
      <c r="L31" s="4" t="str">
        <f t="shared" si="0"/>
        <v>BEARISH</v>
      </c>
      <c r="M31" s="8" t="str">
        <f t="shared" si="1"/>
        <v>GOOD FOR SHORT</v>
      </c>
      <c r="N31" s="5">
        <f>VLOOKUP(B31,LOT!A$1:B$157,2,0)</f>
        <v>1000</v>
      </c>
      <c r="O31" s="6" t="str">
        <f t="shared" si="2"/>
        <v/>
      </c>
      <c r="P31" s="4" t="str">
        <f t="shared" si="8"/>
        <v>BEARISH</v>
      </c>
      <c r="Q31" s="20">
        <f t="shared" si="9"/>
        <v>0</v>
      </c>
      <c r="R31" s="20"/>
      <c r="S31" s="4" t="str">
        <f t="shared" si="13"/>
        <v/>
      </c>
      <c r="T31" t="str">
        <f t="shared" si="4"/>
        <v>BEARISH</v>
      </c>
      <c r="U31" t="str">
        <f t="shared" si="10"/>
        <v>BEARISH</v>
      </c>
      <c r="V31">
        <f t="shared" si="11"/>
        <v>-1</v>
      </c>
      <c r="W31">
        <f t="shared" si="12"/>
        <v>-1</v>
      </c>
      <c r="X31" s="32" t="e">
        <f>VLOOKUP(E31,FUTURE!B$3:G$25,6,0)</f>
        <v>#N/A</v>
      </c>
    </row>
    <row r="32" spans="1:24">
      <c r="A32" t="str">
        <f t="shared" si="5"/>
        <v>MCDOWELL-NCE2150</v>
      </c>
      <c r="B32" t="str">
        <f t="shared" si="6"/>
        <v>MCDOWELL-N</v>
      </c>
      <c r="D32">
        <f t="shared" si="7"/>
        <v>223</v>
      </c>
      <c r="E32" s="4" t="str">
        <f>VLOOKUP(D32,CALLS!A$193:F$313,2,0)</f>
        <v>MCDOWELL-N</v>
      </c>
      <c r="F32" s="10" t="str">
        <f>VLOOKUP(D32,CALLS!A$193:F$313,3,0)</f>
        <v>CE</v>
      </c>
      <c r="G32" s="5">
        <f>VLOOKUP(D32,CALLS!A$193:F$313,4,0)</f>
        <v>2150</v>
      </c>
      <c r="H32" s="6">
        <f>VLOOKUP(D32,CALLS!A$193:F$313,5,0)</f>
        <v>69.75</v>
      </c>
      <c r="I32" s="5">
        <f>VLOOKUP(D32,CALLS!A$193:F$313,6,0)</f>
        <v>59500</v>
      </c>
      <c r="J32" s="6">
        <f>VLOOKUP(A32,PV_DAY!A$2:M$913,9,0)</f>
        <v>65.75</v>
      </c>
      <c r="K32" s="5">
        <f>VLOOKUP(A32,PV_DAY!A$2:M$913,13,0)</f>
        <v>59500</v>
      </c>
      <c r="L32" s="4" t="str">
        <f t="shared" si="0"/>
        <v>BULLISH</v>
      </c>
      <c r="M32" s="8" t="str">
        <f t="shared" si="1"/>
        <v>GOOD FOR LONG</v>
      </c>
      <c r="N32" s="5">
        <f>VLOOKUP(B32,LOT!A$1:B$157,2,0)</f>
        <v>250</v>
      </c>
      <c r="O32" s="6">
        <f t="shared" si="2"/>
        <v>17437.5</v>
      </c>
      <c r="P32" s="4" t="str">
        <f t="shared" si="8"/>
        <v>BULLISH</v>
      </c>
      <c r="Q32" s="20">
        <f t="shared" si="9"/>
        <v>0</v>
      </c>
      <c r="R32" s="20"/>
      <c r="S32" s="4" t="str">
        <f t="shared" si="13"/>
        <v>Short Covering</v>
      </c>
      <c r="T32" t="str">
        <f t="shared" si="4"/>
        <v>BULLISH</v>
      </c>
      <c r="U32" t="str">
        <f t="shared" si="10"/>
        <v>BULLISH</v>
      </c>
      <c r="V32">
        <f t="shared" si="11"/>
        <v>1</v>
      </c>
      <c r="W32">
        <f t="shared" si="12"/>
        <v>1</v>
      </c>
      <c r="X32" s="32" t="str">
        <f>VLOOKUP(E32,FUTURE!B$3:G$25,6,0)</f>
        <v>Short Covering</v>
      </c>
    </row>
    <row r="33" spans="1:24">
      <c r="A33" t="str">
        <f t="shared" si="5"/>
        <v>FRLCE160</v>
      </c>
      <c r="B33" t="str">
        <f t="shared" si="6"/>
        <v>FRL</v>
      </c>
      <c r="D33">
        <f t="shared" si="7"/>
        <v>224</v>
      </c>
      <c r="E33" s="4" t="str">
        <f>VLOOKUP(D33,CALLS!A$193:F$313,2,0)</f>
        <v xml:space="preserve">FRL </v>
      </c>
      <c r="F33" s="10" t="str">
        <f>VLOOKUP(D33,CALLS!A$193:F$313,3,0)</f>
        <v>CE</v>
      </c>
      <c r="G33" s="5">
        <f>VLOOKUP(D33,CALLS!A$193:F$313,4,0)</f>
        <v>160</v>
      </c>
      <c r="H33" s="6">
        <f>VLOOKUP(D33,CALLS!A$193:F$313,5,0)</f>
        <v>1.5</v>
      </c>
      <c r="I33" s="5">
        <f>VLOOKUP(D33,CALLS!A$193:F$313,6,0)</f>
        <v>638000</v>
      </c>
      <c r="J33" s="6">
        <f>VLOOKUP(A33,PV_DAY!A$2:M$913,9,0)</f>
        <v>1.45</v>
      </c>
      <c r="K33" s="5">
        <f>VLOOKUP(A33,PV_DAY!A$2:M$913,13,0)</f>
        <v>638000</v>
      </c>
      <c r="L33" s="4" t="str">
        <f t="shared" si="0"/>
        <v>BULLISH</v>
      </c>
      <c r="M33" s="8" t="str">
        <f t="shared" si="1"/>
        <v>GOOD FOR LONG</v>
      </c>
      <c r="N33" s="5" t="e">
        <f>VLOOKUP(B33,LOT!A$1:B$157,2,0)</f>
        <v>#N/A</v>
      </c>
      <c r="O33" s="6" t="e">
        <f t="shared" si="2"/>
        <v>#N/A</v>
      </c>
      <c r="P33" s="4" t="str">
        <f t="shared" si="8"/>
        <v>BULLISH</v>
      </c>
      <c r="Q33" s="20">
        <f t="shared" si="9"/>
        <v>0</v>
      </c>
      <c r="R33" s="20"/>
      <c r="S33" s="4" t="str">
        <f t="shared" si="13"/>
        <v>Long Unwinding</v>
      </c>
      <c r="T33" t="str">
        <f t="shared" si="4"/>
        <v>BULLISH</v>
      </c>
      <c r="U33" t="str">
        <f t="shared" si="10"/>
        <v>BULLISH</v>
      </c>
      <c r="V33">
        <f t="shared" si="11"/>
        <v>1</v>
      </c>
      <c r="W33">
        <f t="shared" si="12"/>
        <v>1</v>
      </c>
      <c r="X33" s="32" t="str">
        <f>VLOOKUP(E33,FUTURE!B$3:G$25,6,0)</f>
        <v>Long Unwinding</v>
      </c>
    </row>
    <row r="34" spans="1:24">
      <c r="A34" t="str">
        <f t="shared" si="5"/>
        <v>TATAMOTORSCE280</v>
      </c>
      <c r="B34" t="str">
        <f t="shared" si="6"/>
        <v>TATAMOTORS</v>
      </c>
      <c r="D34">
        <f t="shared" si="7"/>
        <v>225</v>
      </c>
      <c r="E34" s="4" t="str">
        <f>VLOOKUP(D34,CALLS!A$193:F$313,2,0)</f>
        <v>TATAMOTORS</v>
      </c>
      <c r="F34" s="10" t="str">
        <f>VLOOKUP(D34,CALLS!A$193:F$313,3,0)</f>
        <v>CE</v>
      </c>
      <c r="G34" s="5">
        <f>VLOOKUP(D34,CALLS!A$193:F$313,4,0)</f>
        <v>280</v>
      </c>
      <c r="H34" s="6">
        <f>VLOOKUP(D34,CALLS!A$193:F$313,5,0)</f>
        <v>3.5</v>
      </c>
      <c r="I34" s="5">
        <f>VLOOKUP(D34,CALLS!A$193:F$313,6,0)</f>
        <v>1906000</v>
      </c>
      <c r="J34" s="6">
        <f>VLOOKUP(A34,PV_DAY!A$2:M$913,9,0)</f>
        <v>3.3</v>
      </c>
      <c r="K34" s="5">
        <f>VLOOKUP(A34,PV_DAY!A$2:M$913,13,0)</f>
        <v>1906000</v>
      </c>
      <c r="L34" s="4" t="str">
        <f t="shared" ref="L34:L65" si="14">IF(AND(F34="CE",H34&gt;=J34,I34&gt;=K34),"BULLISH",IF(AND(F34="CE",H34&lt;J34,I34&gt;=K34),"BEARISH",IF(AND(F34="PE",H34&gt;=J34,I34&gt;=K34),"BEARISH",IF(AND(F34="PE",H34&lt;J34,I34&gt;=K34),"BULLISH",""))))</f>
        <v>BULLISH</v>
      </c>
      <c r="M34" s="8" t="str">
        <f t="shared" ref="M34:M65" si="15">IF(AND(F34="CE",L34="BULLISH"),"GOOD FOR LONG",IF(AND(F34="CE",L34="BEARISH"),"GOOD FOR SHORT",IF(AND(F34="PE",L34="BULLISH"),"GOOD FOR SHORT",IF(AND(F34="PE",L34="BEARISH"),"GOOD FOR LONG",""))))</f>
        <v>GOOD FOR LONG</v>
      </c>
      <c r="N34" s="5">
        <f>VLOOKUP(B34,LOT!A$1:B$157,2,0)</f>
        <v>1000</v>
      </c>
      <c r="O34" s="6">
        <f t="shared" ref="O34:O65" si="16">IF(M34="GOOD FOR LONG",N34*H34,"")</f>
        <v>3500</v>
      </c>
      <c r="P34" s="4" t="str">
        <f t="shared" si="8"/>
        <v>BULLISH</v>
      </c>
      <c r="Q34" s="20">
        <f t="shared" si="9"/>
        <v>0</v>
      </c>
      <c r="R34" s="20"/>
      <c r="S34" s="4" t="str">
        <f t="shared" si="13"/>
        <v>Long Build Up</v>
      </c>
      <c r="T34" t="str">
        <f t="shared" si="4"/>
        <v>BULLISH</v>
      </c>
      <c r="U34" t="str">
        <f t="shared" si="10"/>
        <v>BULLISH</v>
      </c>
      <c r="V34">
        <f t="shared" si="11"/>
        <v>1</v>
      </c>
      <c r="W34">
        <f t="shared" si="12"/>
        <v>1</v>
      </c>
      <c r="X34" s="32" t="str">
        <f>VLOOKUP(E34,FUTURE!B$3:G$25,6,0)</f>
        <v>Long Build Up</v>
      </c>
    </row>
    <row r="35" spans="1:24">
      <c r="A35" t="str">
        <f t="shared" si="5"/>
        <v>RCOMCE90</v>
      </c>
      <c r="B35" t="str">
        <f t="shared" si="6"/>
        <v>RCOM</v>
      </c>
      <c r="D35">
        <f t="shared" si="7"/>
        <v>226</v>
      </c>
      <c r="E35" s="4" t="str">
        <f>VLOOKUP(D35,CALLS!A$193:F$313,2,0)</f>
        <v xml:space="preserve">RCOM </v>
      </c>
      <c r="F35" s="10" t="str">
        <f>VLOOKUP(D35,CALLS!A$193:F$313,3,0)</f>
        <v>CE</v>
      </c>
      <c r="G35" s="5">
        <f>VLOOKUP(D35,CALLS!A$193:F$313,4,0)</f>
        <v>90</v>
      </c>
      <c r="H35" s="6">
        <f>VLOOKUP(D35,CALLS!A$193:F$313,5,0)</f>
        <v>0.75</v>
      </c>
      <c r="I35" s="5">
        <f>VLOOKUP(D35,CALLS!A$193:F$313,6,0)</f>
        <v>3284000</v>
      </c>
      <c r="J35" s="6">
        <f>VLOOKUP(A35,PV_DAY!A$2:M$913,9,0)</f>
        <v>0.85</v>
      </c>
      <c r="K35" s="5">
        <f>VLOOKUP(A35,PV_DAY!A$2:M$913,13,0)</f>
        <v>3284000</v>
      </c>
      <c r="L35" s="4" t="str">
        <f t="shared" si="14"/>
        <v>BEARISH</v>
      </c>
      <c r="M35" s="8" t="str">
        <f t="shared" si="15"/>
        <v>GOOD FOR SHORT</v>
      </c>
      <c r="N35" s="5">
        <f>VLOOKUP(B35,LOT!A$1:B$157,2,0)</f>
        <v>4000</v>
      </c>
      <c r="O35" s="6" t="str">
        <f t="shared" si="16"/>
        <v/>
      </c>
      <c r="P35" s="4" t="str">
        <f t="shared" si="8"/>
        <v>BEARISH</v>
      </c>
      <c r="Q35" s="20">
        <f t="shared" si="9"/>
        <v>0</v>
      </c>
      <c r="R35" s="20"/>
      <c r="S35" s="4" t="str">
        <f t="shared" si="13"/>
        <v/>
      </c>
      <c r="T35" t="str">
        <f t="shared" si="4"/>
        <v>BEARISH</v>
      </c>
      <c r="U35" t="str">
        <f t="shared" si="10"/>
        <v>BEARISH</v>
      </c>
      <c r="V35">
        <f t="shared" si="11"/>
        <v>-1</v>
      </c>
      <c r="W35">
        <f t="shared" si="12"/>
        <v>-1</v>
      </c>
      <c r="X35" s="32" t="e">
        <f>VLOOKUP(E35,FUTURE!B$3:G$25,6,0)</f>
        <v>#N/A</v>
      </c>
    </row>
    <row r="36" spans="1:24">
      <c r="A36" t="str">
        <f t="shared" si="5"/>
        <v>RCOMCE85</v>
      </c>
      <c r="B36" t="str">
        <f t="shared" si="6"/>
        <v>RCOM</v>
      </c>
      <c r="D36">
        <f t="shared" si="7"/>
        <v>227</v>
      </c>
      <c r="E36" s="4" t="str">
        <f>VLOOKUP(D36,CALLS!A$193:F$313,2,0)</f>
        <v xml:space="preserve">RCOM </v>
      </c>
      <c r="F36" s="10" t="str">
        <f>VLOOKUP(D36,CALLS!A$193:F$313,3,0)</f>
        <v>CE</v>
      </c>
      <c r="G36" s="5">
        <f>VLOOKUP(D36,CALLS!A$193:F$313,4,0)</f>
        <v>85</v>
      </c>
      <c r="H36" s="6">
        <f>VLOOKUP(D36,CALLS!A$193:F$313,5,0)</f>
        <v>1.8</v>
      </c>
      <c r="I36" s="5">
        <f>VLOOKUP(D36,CALLS!A$193:F$313,6,0)</f>
        <v>3360000</v>
      </c>
      <c r="J36" s="6">
        <f>VLOOKUP(A36,PV_DAY!A$2:M$913,9,0)</f>
        <v>1.9</v>
      </c>
      <c r="K36" s="5">
        <f>VLOOKUP(A36,PV_DAY!A$2:M$913,13,0)</f>
        <v>3360000</v>
      </c>
      <c r="L36" s="4" t="str">
        <f t="shared" si="14"/>
        <v>BEARISH</v>
      </c>
      <c r="M36" s="8" t="str">
        <f t="shared" si="15"/>
        <v>GOOD FOR SHORT</v>
      </c>
      <c r="N36" s="5">
        <f>VLOOKUP(B36,LOT!A$1:B$157,2,0)</f>
        <v>4000</v>
      </c>
      <c r="O36" s="6" t="str">
        <f t="shared" si="16"/>
        <v/>
      </c>
      <c r="P36" s="4" t="str">
        <f t="shared" si="8"/>
        <v>BEARISH</v>
      </c>
      <c r="Q36" s="20">
        <f t="shared" si="9"/>
        <v>0</v>
      </c>
      <c r="R36" s="20"/>
      <c r="S36" s="4" t="str">
        <f t="shared" si="13"/>
        <v/>
      </c>
      <c r="T36" t="str">
        <f t="shared" si="4"/>
        <v>BEARISH</v>
      </c>
      <c r="U36" t="str">
        <f t="shared" si="10"/>
        <v>BEARISH</v>
      </c>
      <c r="V36">
        <f t="shared" si="11"/>
        <v>-1</v>
      </c>
      <c r="W36">
        <f t="shared" si="12"/>
        <v>-1</v>
      </c>
      <c r="X36" s="32" t="e">
        <f>VLOOKUP(E36,FUTURE!B$3:G$25,6,0)</f>
        <v>#N/A</v>
      </c>
    </row>
    <row r="37" spans="1:24">
      <c r="A37" t="str">
        <f t="shared" si="5"/>
        <v>MCDOWELL-NCE2300</v>
      </c>
      <c r="B37" t="str">
        <f t="shared" si="6"/>
        <v>MCDOWELL-N</v>
      </c>
      <c r="D37">
        <f t="shared" si="7"/>
        <v>228</v>
      </c>
      <c r="E37" s="4" t="str">
        <f>VLOOKUP(D37,CALLS!A$193:F$313,2,0)</f>
        <v>MCDOWELL-N</v>
      </c>
      <c r="F37" s="10" t="str">
        <f>VLOOKUP(D37,CALLS!A$193:F$313,3,0)</f>
        <v>CE</v>
      </c>
      <c r="G37" s="5">
        <f>VLOOKUP(D37,CALLS!A$193:F$313,4,0)</f>
        <v>2300</v>
      </c>
      <c r="H37" s="6">
        <f>VLOOKUP(D37,CALLS!A$193:F$313,5,0)</f>
        <v>19</v>
      </c>
      <c r="I37" s="5">
        <f>VLOOKUP(D37,CALLS!A$193:F$313,6,0)</f>
        <v>151000</v>
      </c>
      <c r="J37" s="6">
        <f>VLOOKUP(A37,PV_DAY!A$2:M$913,9,0)</f>
        <v>18.399999999999999</v>
      </c>
      <c r="K37" s="5">
        <f>VLOOKUP(A37,PV_DAY!A$2:M$913,13,0)</f>
        <v>151000</v>
      </c>
      <c r="L37" s="4" t="str">
        <f t="shared" si="14"/>
        <v>BULLISH</v>
      </c>
      <c r="M37" s="8" t="str">
        <f t="shared" si="15"/>
        <v>GOOD FOR LONG</v>
      </c>
      <c r="N37" s="5">
        <f>VLOOKUP(B37,LOT!A$1:B$157,2,0)</f>
        <v>250</v>
      </c>
      <c r="O37" s="6">
        <f t="shared" si="16"/>
        <v>4750</v>
      </c>
      <c r="P37" s="4" t="str">
        <f t="shared" si="8"/>
        <v>BULLISH</v>
      </c>
      <c r="Q37" s="20">
        <f t="shared" si="9"/>
        <v>0</v>
      </c>
      <c r="R37" s="20"/>
      <c r="S37" s="4" t="str">
        <f t="shared" si="13"/>
        <v>Short Covering</v>
      </c>
      <c r="T37" t="str">
        <f t="shared" si="4"/>
        <v>BULLISH</v>
      </c>
      <c r="U37" t="str">
        <f t="shared" si="10"/>
        <v>BULLISH</v>
      </c>
      <c r="V37">
        <f t="shared" si="11"/>
        <v>1</v>
      </c>
      <c r="W37">
        <f t="shared" si="12"/>
        <v>1</v>
      </c>
      <c r="X37" s="32" t="str">
        <f>VLOOKUP(E37,FUTURE!B$3:G$25,6,0)</f>
        <v>Short Covering</v>
      </c>
    </row>
    <row r="38" spans="1:24">
      <c r="A38" t="str">
        <f t="shared" si="5"/>
        <v>HCLTECHCE820</v>
      </c>
      <c r="B38" t="str">
        <f t="shared" si="6"/>
        <v>HCLTECH</v>
      </c>
      <c r="D38">
        <f t="shared" si="7"/>
        <v>229</v>
      </c>
      <c r="E38" s="4" t="str">
        <f>VLOOKUP(D38,CALLS!A$193:F$313,2,0)</f>
        <v xml:space="preserve">HCLTECH </v>
      </c>
      <c r="F38" s="10" t="str">
        <f>VLOOKUP(D38,CALLS!A$193:F$313,3,0)</f>
        <v>CE</v>
      </c>
      <c r="G38" s="5">
        <f>VLOOKUP(D38,CALLS!A$193:F$313,4,0)</f>
        <v>820</v>
      </c>
      <c r="H38" s="6">
        <f>VLOOKUP(D38,CALLS!A$193:F$313,5,0)</f>
        <v>2.4</v>
      </c>
      <c r="I38" s="5">
        <f>VLOOKUP(D38,CALLS!A$193:F$313,6,0)</f>
        <v>318000</v>
      </c>
      <c r="J38" s="6">
        <f>VLOOKUP(A38,PV_DAY!A$2:M$913,9,0)</f>
        <v>2.75</v>
      </c>
      <c r="K38" s="5">
        <f>VLOOKUP(A38,PV_DAY!A$2:M$913,13,0)</f>
        <v>318000</v>
      </c>
      <c r="L38" s="4" t="str">
        <f t="shared" si="14"/>
        <v>BEARISH</v>
      </c>
      <c r="M38" s="8" t="str">
        <f t="shared" si="15"/>
        <v>GOOD FOR SHORT</v>
      </c>
      <c r="N38" s="5">
        <f>VLOOKUP(B38,LOT!A$1:B$157,2,0)</f>
        <v>500</v>
      </c>
      <c r="O38" s="6" t="str">
        <f t="shared" si="16"/>
        <v/>
      </c>
      <c r="P38" s="4" t="str">
        <f t="shared" si="8"/>
        <v>BEARISH</v>
      </c>
      <c r="Q38" s="20">
        <f t="shared" si="9"/>
        <v>0</v>
      </c>
      <c r="R38" s="20"/>
      <c r="S38" s="4" t="str">
        <f t="shared" si="13"/>
        <v/>
      </c>
      <c r="T38" t="str">
        <f t="shared" si="4"/>
        <v>BEARISH</v>
      </c>
      <c r="U38" t="str">
        <f t="shared" si="10"/>
        <v>BEARISH</v>
      </c>
      <c r="V38">
        <f t="shared" si="11"/>
        <v>-1</v>
      </c>
      <c r="W38">
        <f t="shared" si="12"/>
        <v>-1</v>
      </c>
      <c r="X38" s="32" t="e">
        <f>VLOOKUP(E38,FUTURE!B$3:G$25,6,0)</f>
        <v>#N/A</v>
      </c>
    </row>
    <row r="39" spans="1:24">
      <c r="A39" t="str">
        <f t="shared" si="5"/>
        <v>SBINCE2400</v>
      </c>
      <c r="B39" t="str">
        <f t="shared" si="6"/>
        <v>SBIN</v>
      </c>
      <c r="D39">
        <f t="shared" si="7"/>
        <v>230</v>
      </c>
      <c r="E39" s="4" t="str">
        <f>VLOOKUP(D39,CALLS!A$193:F$313,2,0)</f>
        <v xml:space="preserve">SBIN </v>
      </c>
      <c r="F39" s="10" t="str">
        <f>VLOOKUP(D39,CALLS!A$193:F$313,3,0)</f>
        <v>CE</v>
      </c>
      <c r="G39" s="5">
        <f>VLOOKUP(D39,CALLS!A$193:F$313,4,0)</f>
        <v>2400</v>
      </c>
      <c r="H39" s="6">
        <f>VLOOKUP(D39,CALLS!A$193:F$313,5,0)</f>
        <v>2.85</v>
      </c>
      <c r="I39" s="5">
        <f>VLOOKUP(D39,CALLS!A$193:F$313,6,0)</f>
        <v>137000</v>
      </c>
      <c r="J39" s="6">
        <f>VLOOKUP(A39,PV_DAY!A$2:M$913,9,0)</f>
        <v>2.9</v>
      </c>
      <c r="K39" s="5">
        <f>VLOOKUP(A39,PV_DAY!A$2:M$913,13,0)</f>
        <v>137000</v>
      </c>
      <c r="L39" s="4" t="str">
        <f t="shared" si="14"/>
        <v>BEARISH</v>
      </c>
      <c r="M39" s="8" t="str">
        <f t="shared" si="15"/>
        <v>GOOD FOR SHORT</v>
      </c>
      <c r="N39" s="5">
        <f>VLOOKUP(B39,LOT!A$1:B$157,2,0)</f>
        <v>125</v>
      </c>
      <c r="O39" s="6" t="str">
        <f t="shared" si="16"/>
        <v/>
      </c>
      <c r="P39" s="4" t="str">
        <f t="shared" si="8"/>
        <v>BEARISH</v>
      </c>
      <c r="Q39" s="20">
        <f t="shared" si="9"/>
        <v>0</v>
      </c>
      <c r="R39" s="20"/>
      <c r="S39" s="4" t="str">
        <f t="shared" si="13"/>
        <v/>
      </c>
      <c r="T39" t="str">
        <f t="shared" si="4"/>
        <v>BEARISH</v>
      </c>
      <c r="U39" t="str">
        <f t="shared" si="10"/>
        <v>BEARISH</v>
      </c>
      <c r="V39">
        <f t="shared" si="11"/>
        <v>-1</v>
      </c>
      <c r="W39">
        <f t="shared" si="12"/>
        <v>-1</v>
      </c>
      <c r="X39" s="32" t="e">
        <f>VLOOKUP(E39,FUTURE!B$3:G$25,6,0)</f>
        <v>#N/A</v>
      </c>
    </row>
    <row r="40" spans="1:24">
      <c r="A40" t="str">
        <f t="shared" si="5"/>
        <v>HEROMOTOCOCE1500</v>
      </c>
      <c r="B40" t="str">
        <f t="shared" si="6"/>
        <v>HEROMOTOCO</v>
      </c>
      <c r="D40">
        <f t="shared" si="7"/>
        <v>231</v>
      </c>
      <c r="E40" s="4" t="str">
        <f>VLOOKUP(D40,CALLS!A$193:F$313,2,0)</f>
        <v>HEROMOTOCO</v>
      </c>
      <c r="F40" s="10" t="str">
        <f>VLOOKUP(D40,CALLS!A$193:F$313,3,0)</f>
        <v>CE</v>
      </c>
      <c r="G40" s="5">
        <f>VLOOKUP(D40,CALLS!A$193:F$313,4,0)</f>
        <v>1500</v>
      </c>
      <c r="H40" s="6">
        <f>VLOOKUP(D40,CALLS!A$193:F$313,5,0)</f>
        <v>33</v>
      </c>
      <c r="I40" s="5">
        <f>VLOOKUP(D40,CALLS!A$193:F$313,6,0)</f>
        <v>171375</v>
      </c>
      <c r="J40" s="6">
        <f>VLOOKUP(A40,PV_DAY!A$2:M$913,9,0)</f>
        <v>33.049999999999997</v>
      </c>
      <c r="K40" s="5">
        <f>VLOOKUP(A40,PV_DAY!A$2:M$913,13,0)</f>
        <v>171375</v>
      </c>
      <c r="L40" s="4" t="str">
        <f t="shared" si="14"/>
        <v>BEARISH</v>
      </c>
      <c r="M40" s="8" t="str">
        <f t="shared" si="15"/>
        <v>GOOD FOR SHORT</v>
      </c>
      <c r="N40" s="5">
        <f>VLOOKUP(B40,LOT!A$1:B$157,2,0)</f>
        <v>125</v>
      </c>
      <c r="O40" s="6" t="str">
        <f t="shared" si="16"/>
        <v/>
      </c>
      <c r="P40" s="4" t="str">
        <f t="shared" si="8"/>
        <v>BEARISH</v>
      </c>
      <c r="Q40" s="20">
        <f t="shared" si="9"/>
        <v>0</v>
      </c>
      <c r="R40" s="20"/>
      <c r="S40" s="4" t="str">
        <f t="shared" si="13"/>
        <v/>
      </c>
      <c r="T40" t="str">
        <f t="shared" si="4"/>
        <v>BEARISH</v>
      </c>
      <c r="U40" t="str">
        <f t="shared" si="10"/>
        <v>BEARISH</v>
      </c>
      <c r="V40">
        <f t="shared" si="11"/>
        <v>-1</v>
      </c>
      <c r="W40">
        <f t="shared" si="12"/>
        <v>-1</v>
      </c>
      <c r="X40" s="32" t="e">
        <f>VLOOKUP(E40,FUTURE!B$3:G$25,6,0)</f>
        <v>#N/A</v>
      </c>
    </row>
    <row r="41" spans="1:24">
      <c r="A41" t="str">
        <f t="shared" si="5"/>
        <v>JPASSOCIATCE75</v>
      </c>
      <c r="B41" t="str">
        <f t="shared" si="6"/>
        <v>JPASSOCIAT</v>
      </c>
      <c r="D41">
        <f t="shared" si="7"/>
        <v>232</v>
      </c>
      <c r="E41" s="4" t="str">
        <f>VLOOKUP(D41,CALLS!A$193:F$313,2,0)</f>
        <v>JPASSOCIAT</v>
      </c>
      <c r="F41" s="10" t="str">
        <f>VLOOKUP(D41,CALLS!A$193:F$313,3,0)</f>
        <v>CE</v>
      </c>
      <c r="G41" s="5">
        <f>VLOOKUP(D41,CALLS!A$193:F$313,4,0)</f>
        <v>75</v>
      </c>
      <c r="H41" s="6">
        <f>VLOOKUP(D41,CALLS!A$193:F$313,5,0)</f>
        <v>1.85</v>
      </c>
      <c r="I41" s="5">
        <f>VLOOKUP(D41,CALLS!A$193:F$313,6,0)</f>
        <v>3860000</v>
      </c>
      <c r="J41" s="6">
        <f>VLOOKUP(A41,PV_DAY!A$2:M$913,9,0)</f>
        <v>1.85</v>
      </c>
      <c r="K41" s="5">
        <f>VLOOKUP(A41,PV_DAY!A$2:M$913,13,0)</f>
        <v>3860000</v>
      </c>
      <c r="L41" s="4" t="str">
        <f t="shared" si="14"/>
        <v>BULLISH</v>
      </c>
      <c r="M41" s="8" t="str">
        <f t="shared" si="15"/>
        <v>GOOD FOR LONG</v>
      </c>
      <c r="N41" s="5">
        <f>VLOOKUP(B41,LOT!A$1:B$157,2,0)</f>
        <v>4000</v>
      </c>
      <c r="O41" s="6">
        <f t="shared" si="16"/>
        <v>7400</v>
      </c>
      <c r="P41" s="4" t="str">
        <f t="shared" si="8"/>
        <v>BULLISH</v>
      </c>
      <c r="Q41" s="20">
        <f t="shared" si="9"/>
        <v>0</v>
      </c>
      <c r="R41" s="20"/>
      <c r="S41" s="4" t="str">
        <f t="shared" si="13"/>
        <v>Short Covering</v>
      </c>
      <c r="T41" t="str">
        <f t="shared" si="4"/>
        <v>BULLISH</v>
      </c>
      <c r="U41" t="str">
        <f t="shared" si="10"/>
        <v>BULLISH</v>
      </c>
      <c r="V41">
        <f t="shared" si="11"/>
        <v>1</v>
      </c>
      <c r="W41">
        <f t="shared" si="12"/>
        <v>1</v>
      </c>
      <c r="X41" s="32" t="str">
        <f>VLOOKUP(E41,FUTURE!B$3:G$25,6,0)</f>
        <v>Short Covering</v>
      </c>
    </row>
    <row r="42" spans="1:24">
      <c r="A42" t="str">
        <f t="shared" si="5"/>
        <v>LTCE1450</v>
      </c>
      <c r="B42" t="str">
        <f t="shared" si="6"/>
        <v>LT</v>
      </c>
      <c r="D42">
        <f t="shared" si="7"/>
        <v>233</v>
      </c>
      <c r="E42" s="4" t="str">
        <f>VLOOKUP(D42,CALLS!A$193:F$313,2,0)</f>
        <v xml:space="preserve">LT </v>
      </c>
      <c r="F42" s="10" t="str">
        <f>VLOOKUP(D42,CALLS!A$193:F$313,3,0)</f>
        <v>CE</v>
      </c>
      <c r="G42" s="5">
        <f>VLOOKUP(D42,CALLS!A$193:F$313,4,0)</f>
        <v>1450</v>
      </c>
      <c r="H42" s="6">
        <f>VLOOKUP(D42,CALLS!A$193:F$313,5,0)</f>
        <v>15.7</v>
      </c>
      <c r="I42" s="5">
        <f>VLOOKUP(D42,CALLS!A$193:F$313,6,0)</f>
        <v>223000</v>
      </c>
      <c r="J42" s="6">
        <f>VLOOKUP(A42,PV_DAY!A$2:M$913,9,0)</f>
        <v>15.55</v>
      </c>
      <c r="K42" s="5">
        <f>VLOOKUP(A42,PV_DAY!A$2:M$913,13,0)</f>
        <v>223000</v>
      </c>
      <c r="L42" s="4" t="str">
        <f t="shared" si="14"/>
        <v>BULLISH</v>
      </c>
      <c r="M42" s="8" t="str">
        <f t="shared" si="15"/>
        <v>GOOD FOR LONG</v>
      </c>
      <c r="N42" s="5">
        <f>VLOOKUP(B42,LOT!A$1:B$157,2,0)</f>
        <v>250</v>
      </c>
      <c r="O42" s="6">
        <f t="shared" si="16"/>
        <v>3925</v>
      </c>
      <c r="P42" s="4" t="str">
        <f t="shared" si="8"/>
        <v>BULLISH</v>
      </c>
      <c r="Q42" s="20">
        <f t="shared" si="9"/>
        <v>0</v>
      </c>
      <c r="R42" s="20"/>
      <c r="S42" s="4" t="str">
        <f t="shared" si="13"/>
        <v/>
      </c>
      <c r="T42" t="str">
        <f t="shared" si="4"/>
        <v>BULLISH</v>
      </c>
      <c r="U42" t="str">
        <f t="shared" si="10"/>
        <v>BULLISH</v>
      </c>
      <c r="V42">
        <f t="shared" si="11"/>
        <v>1</v>
      </c>
      <c r="W42">
        <f t="shared" si="12"/>
        <v>1</v>
      </c>
      <c r="X42" s="32" t="e">
        <f>VLOOKUP(E42,FUTURE!B$3:G$25,6,0)</f>
        <v>#N/A</v>
      </c>
    </row>
    <row r="43" spans="1:24">
      <c r="A43" t="str">
        <f t="shared" si="5"/>
        <v>DLFCE240</v>
      </c>
      <c r="B43" t="str">
        <f t="shared" si="6"/>
        <v>DLF</v>
      </c>
      <c r="D43">
        <f t="shared" si="7"/>
        <v>234</v>
      </c>
      <c r="E43" s="4" t="str">
        <f>VLOOKUP(D43,CALLS!A$193:F$313,2,0)</f>
        <v xml:space="preserve">DLF </v>
      </c>
      <c r="F43" s="10" t="str">
        <f>VLOOKUP(D43,CALLS!A$193:F$313,3,0)</f>
        <v>CE</v>
      </c>
      <c r="G43" s="5">
        <f>VLOOKUP(D43,CALLS!A$193:F$313,4,0)</f>
        <v>240</v>
      </c>
      <c r="H43" s="6">
        <f>VLOOKUP(D43,CALLS!A$193:F$313,5,0)</f>
        <v>8.25</v>
      </c>
      <c r="I43" s="5">
        <f>VLOOKUP(D43,CALLS!A$193:F$313,6,0)</f>
        <v>937000</v>
      </c>
      <c r="J43" s="6">
        <f>VLOOKUP(A43,PV_DAY!A$2:M$913,9,0)</f>
        <v>8.1999999999999993</v>
      </c>
      <c r="K43" s="5">
        <f>VLOOKUP(A43,PV_DAY!A$2:M$913,13,0)</f>
        <v>937000</v>
      </c>
      <c r="L43" s="4" t="str">
        <f t="shared" si="14"/>
        <v>BULLISH</v>
      </c>
      <c r="M43" s="8" t="str">
        <f t="shared" si="15"/>
        <v>GOOD FOR LONG</v>
      </c>
      <c r="N43" s="5">
        <f>VLOOKUP(B43,LOT!A$1:B$157,2,0)</f>
        <v>1000</v>
      </c>
      <c r="O43" s="6">
        <f t="shared" si="16"/>
        <v>8250</v>
      </c>
      <c r="P43" s="4" t="str">
        <f t="shared" si="8"/>
        <v>BULLISH</v>
      </c>
      <c r="Q43" s="20">
        <f t="shared" si="9"/>
        <v>0</v>
      </c>
      <c r="R43" s="20"/>
      <c r="S43" s="4" t="str">
        <f t="shared" si="13"/>
        <v>Short Build Up</v>
      </c>
      <c r="T43" t="str">
        <f t="shared" si="4"/>
        <v>BULLISH</v>
      </c>
      <c r="U43" t="str">
        <f t="shared" si="10"/>
        <v>BULLISH</v>
      </c>
      <c r="V43">
        <f t="shared" si="11"/>
        <v>1</v>
      </c>
      <c r="W43">
        <f t="shared" si="12"/>
        <v>1</v>
      </c>
      <c r="X43" s="32" t="str">
        <f>VLOOKUP(E43,FUTURE!B$3:G$25,6,0)</f>
        <v>Short Build Up</v>
      </c>
    </row>
    <row r="44" spans="1:24">
      <c r="A44" t="str">
        <f t="shared" si="5"/>
        <v>INFYCE2250</v>
      </c>
      <c r="B44" t="str">
        <f t="shared" si="6"/>
        <v>INFY</v>
      </c>
      <c r="D44">
        <f t="shared" si="7"/>
        <v>235</v>
      </c>
      <c r="E44" s="4" t="str">
        <f>VLOOKUP(D44,CALLS!A$193:F$313,2,0)</f>
        <v xml:space="preserve">INFY </v>
      </c>
      <c r="F44" s="10" t="str">
        <f>VLOOKUP(D44,CALLS!A$193:F$313,3,0)</f>
        <v>CE</v>
      </c>
      <c r="G44" s="5">
        <f>VLOOKUP(D44,CALLS!A$193:F$313,4,0)</f>
        <v>2250</v>
      </c>
      <c r="H44" s="6">
        <f>VLOOKUP(D44,CALLS!A$193:F$313,5,0)</f>
        <v>54.2</v>
      </c>
      <c r="I44" s="5">
        <f>VLOOKUP(D44,CALLS!A$193:F$313,6,0)</f>
        <v>63750</v>
      </c>
      <c r="J44" s="6">
        <f>VLOOKUP(A44,PV_DAY!A$2:M$913,9,0)</f>
        <v>57.25</v>
      </c>
      <c r="K44" s="5">
        <f>VLOOKUP(A44,PV_DAY!A$2:M$913,13,0)</f>
        <v>63750</v>
      </c>
      <c r="L44" s="4" t="str">
        <f t="shared" si="14"/>
        <v>BEARISH</v>
      </c>
      <c r="M44" s="8" t="str">
        <f t="shared" si="15"/>
        <v>GOOD FOR SHORT</v>
      </c>
      <c r="N44" s="5">
        <f>VLOOKUP(B44,LOT!A$1:B$157,2,0)</f>
        <v>125</v>
      </c>
      <c r="O44" s="6" t="str">
        <f t="shared" si="16"/>
        <v/>
      </c>
      <c r="P44" s="4" t="str">
        <f t="shared" si="8"/>
        <v>BEARISH</v>
      </c>
      <c r="Q44" s="20">
        <f t="shared" si="9"/>
        <v>0</v>
      </c>
      <c r="R44" s="20"/>
      <c r="S44" s="4" t="str">
        <f t="shared" si="13"/>
        <v/>
      </c>
      <c r="T44" t="str">
        <f t="shared" si="4"/>
        <v>BEARISH</v>
      </c>
      <c r="U44" t="str">
        <f t="shared" si="10"/>
        <v>BEARISH</v>
      </c>
      <c r="V44">
        <f t="shared" si="11"/>
        <v>-1</v>
      </c>
      <c r="W44">
        <f t="shared" si="12"/>
        <v>-1</v>
      </c>
      <c r="X44" s="32" t="e">
        <f>VLOOKUP(E44,FUTURE!B$3:G$25,6,0)</f>
        <v>#N/A</v>
      </c>
    </row>
    <row r="45" spans="1:24">
      <c r="A45" t="str">
        <f t="shared" si="5"/>
        <v>ICICIBANKCE1150</v>
      </c>
      <c r="B45" t="str">
        <f t="shared" si="6"/>
        <v>ICICIBANK</v>
      </c>
      <c r="D45">
        <f t="shared" si="7"/>
        <v>236</v>
      </c>
      <c r="E45" s="4" t="str">
        <f>VLOOKUP(D45,CALLS!A$193:F$313,2,0)</f>
        <v xml:space="preserve">ICICIBANK </v>
      </c>
      <c r="F45" s="10" t="str">
        <f>VLOOKUP(D45,CALLS!A$193:F$313,3,0)</f>
        <v>CE</v>
      </c>
      <c r="G45" s="5">
        <f>VLOOKUP(D45,CALLS!A$193:F$313,4,0)</f>
        <v>1150</v>
      </c>
      <c r="H45" s="6">
        <f>VLOOKUP(D45,CALLS!A$193:F$313,5,0)</f>
        <v>3.5</v>
      </c>
      <c r="I45" s="5">
        <f>VLOOKUP(D45,CALLS!A$193:F$313,6,0)</f>
        <v>190750</v>
      </c>
      <c r="J45" s="6">
        <f>VLOOKUP(A45,PV_DAY!A$2:M$913,9,0)</f>
        <v>3.75</v>
      </c>
      <c r="K45" s="5">
        <f>VLOOKUP(A45,PV_DAY!A$2:M$913,13,0)</f>
        <v>190750</v>
      </c>
      <c r="L45" s="4" t="str">
        <f t="shared" si="14"/>
        <v>BEARISH</v>
      </c>
      <c r="M45" s="8" t="str">
        <f t="shared" si="15"/>
        <v>GOOD FOR SHORT</v>
      </c>
      <c r="N45" s="5">
        <f>VLOOKUP(B45,LOT!A$1:B$157,2,0)</f>
        <v>250</v>
      </c>
      <c r="O45" s="6" t="str">
        <f t="shared" si="16"/>
        <v/>
      </c>
      <c r="P45" s="4" t="str">
        <f t="shared" si="8"/>
        <v>BEARISH</v>
      </c>
      <c r="Q45" s="20">
        <f t="shared" si="9"/>
        <v>0</v>
      </c>
      <c r="R45" s="20"/>
      <c r="S45" s="4" t="str">
        <f t="shared" si="13"/>
        <v/>
      </c>
      <c r="T45" t="str">
        <f t="shared" si="4"/>
        <v>BEARISH</v>
      </c>
      <c r="U45" t="str">
        <f t="shared" si="10"/>
        <v>BEARISH</v>
      </c>
      <c r="V45">
        <f t="shared" si="11"/>
        <v>-1</v>
      </c>
      <c r="W45">
        <f t="shared" si="12"/>
        <v>-1</v>
      </c>
      <c r="X45" s="32" t="e">
        <f>VLOOKUP(E45,FUTURE!B$3:G$25,6,0)</f>
        <v>#N/A</v>
      </c>
    </row>
    <row r="46" spans="1:24">
      <c r="A46" t="str">
        <f t="shared" si="5"/>
        <v>TATASTEELCE310</v>
      </c>
      <c r="B46" t="str">
        <f t="shared" si="6"/>
        <v>TATASTEEL</v>
      </c>
      <c r="D46">
        <f t="shared" si="7"/>
        <v>237</v>
      </c>
      <c r="E46" s="4" t="str">
        <f>VLOOKUP(D46,CALLS!A$193:F$313,2,0)</f>
        <v xml:space="preserve">TATASTEEL </v>
      </c>
      <c r="F46" s="10" t="str">
        <f>VLOOKUP(D46,CALLS!A$193:F$313,3,0)</f>
        <v>CE</v>
      </c>
      <c r="G46" s="5">
        <f>VLOOKUP(D46,CALLS!A$193:F$313,4,0)</f>
        <v>310</v>
      </c>
      <c r="H46" s="6">
        <f>VLOOKUP(D46,CALLS!A$193:F$313,5,0)</f>
        <v>2.95</v>
      </c>
      <c r="I46" s="5">
        <f>VLOOKUP(D46,CALLS!A$193:F$313,6,0)</f>
        <v>1182000</v>
      </c>
      <c r="J46" s="6">
        <f>VLOOKUP(A46,PV_DAY!A$2:M$913,9,0)</f>
        <v>3</v>
      </c>
      <c r="K46" s="5">
        <f>VLOOKUP(A46,PV_DAY!A$2:M$913,13,0)</f>
        <v>1182000</v>
      </c>
      <c r="L46" s="4" t="str">
        <f t="shared" si="14"/>
        <v>BEARISH</v>
      </c>
      <c r="M46" s="8" t="str">
        <f t="shared" si="15"/>
        <v>GOOD FOR SHORT</v>
      </c>
      <c r="N46" s="5">
        <f>VLOOKUP(B46,LOT!A$1:B$157,2,0)</f>
        <v>1000</v>
      </c>
      <c r="O46" s="6" t="str">
        <f t="shared" si="16"/>
        <v/>
      </c>
      <c r="P46" s="4" t="str">
        <f t="shared" si="8"/>
        <v>BEARISH</v>
      </c>
      <c r="Q46" s="20">
        <f t="shared" si="9"/>
        <v>0</v>
      </c>
      <c r="R46" s="20"/>
      <c r="S46" s="4" t="str">
        <f t="shared" si="13"/>
        <v/>
      </c>
      <c r="T46" t="str">
        <f t="shared" si="4"/>
        <v>BEARISH</v>
      </c>
      <c r="U46" t="str">
        <f t="shared" si="10"/>
        <v>BEARISH</v>
      </c>
      <c r="V46">
        <f t="shared" si="11"/>
        <v>-1</v>
      </c>
      <c r="W46">
        <f t="shared" si="12"/>
        <v>-1</v>
      </c>
      <c r="X46" s="32" t="e">
        <f>VLOOKUP(E46,FUTURE!B$3:G$25,6,0)</f>
        <v>#N/A</v>
      </c>
    </row>
    <row r="47" spans="1:24">
      <c r="A47" t="str">
        <f t="shared" si="5"/>
        <v>RELIANCECE880</v>
      </c>
      <c r="B47" t="str">
        <f t="shared" si="6"/>
        <v>RELIANCE</v>
      </c>
      <c r="D47">
        <f t="shared" si="7"/>
        <v>238</v>
      </c>
      <c r="E47" s="4" t="str">
        <f>VLOOKUP(D47,CALLS!A$193:F$313,2,0)</f>
        <v xml:space="preserve">RELIANCE </v>
      </c>
      <c r="F47" s="10" t="str">
        <f>VLOOKUP(D47,CALLS!A$193:F$313,3,0)</f>
        <v>CE</v>
      </c>
      <c r="G47" s="5">
        <f>VLOOKUP(D47,CALLS!A$193:F$313,4,0)</f>
        <v>880</v>
      </c>
      <c r="H47" s="6">
        <f>VLOOKUP(D47,CALLS!A$193:F$313,5,0)</f>
        <v>0.55000000000000004</v>
      </c>
      <c r="I47" s="5">
        <f>VLOOKUP(D47,CALLS!A$193:F$313,6,0)</f>
        <v>250000</v>
      </c>
      <c r="J47" s="6">
        <f>VLOOKUP(A47,PV_DAY!A$2:M$913,9,0)</f>
        <v>0.55000000000000004</v>
      </c>
      <c r="K47" s="5">
        <f>VLOOKUP(A47,PV_DAY!A$2:M$913,13,0)</f>
        <v>250000</v>
      </c>
      <c r="L47" s="4" t="str">
        <f t="shared" si="14"/>
        <v>BULLISH</v>
      </c>
      <c r="M47" s="8" t="str">
        <f t="shared" si="15"/>
        <v>GOOD FOR LONG</v>
      </c>
      <c r="N47" s="5">
        <f>VLOOKUP(B47,LOT!A$1:B$157,2,0)</f>
        <v>250</v>
      </c>
      <c r="O47" s="6">
        <f t="shared" si="16"/>
        <v>137.5</v>
      </c>
      <c r="P47" s="4" t="str">
        <f t="shared" si="8"/>
        <v>BULLISH</v>
      </c>
      <c r="Q47" s="20">
        <f t="shared" si="9"/>
        <v>0</v>
      </c>
      <c r="R47" s="20"/>
      <c r="S47" s="4" t="str">
        <f t="shared" si="13"/>
        <v/>
      </c>
      <c r="T47" t="str">
        <f>IFERROR(L47,0)</f>
        <v>BULLISH</v>
      </c>
      <c r="U47" t="str">
        <f t="shared" si="10"/>
        <v>BULLISH</v>
      </c>
      <c r="V47">
        <f t="shared" si="11"/>
        <v>1</v>
      </c>
      <c r="W47">
        <f t="shared" si="12"/>
        <v>1</v>
      </c>
      <c r="X47" s="32" t="e">
        <f>VLOOKUP(E47,FUTURE!B$3:G$25,6,0)</f>
        <v>#N/A</v>
      </c>
    </row>
    <row r="48" spans="1:24">
      <c r="A48" t="str">
        <f t="shared" si="5"/>
        <v>FRLCE150</v>
      </c>
      <c r="B48" t="str">
        <f t="shared" si="6"/>
        <v>FRL</v>
      </c>
      <c r="D48">
        <f t="shared" si="7"/>
        <v>239</v>
      </c>
      <c r="E48" s="4" t="str">
        <f>VLOOKUP(D48,CALLS!A$193:F$313,2,0)</f>
        <v xml:space="preserve">FRL </v>
      </c>
      <c r="F48" s="10" t="str">
        <f>VLOOKUP(D48,CALLS!A$193:F$313,3,0)</f>
        <v>CE</v>
      </c>
      <c r="G48" s="5">
        <f>VLOOKUP(D48,CALLS!A$193:F$313,4,0)</f>
        <v>150</v>
      </c>
      <c r="H48" s="6">
        <f>VLOOKUP(D48,CALLS!A$193:F$313,5,0)</f>
        <v>4.0999999999999996</v>
      </c>
      <c r="I48" s="5">
        <f>VLOOKUP(D48,CALLS!A$193:F$313,6,0)</f>
        <v>428000</v>
      </c>
      <c r="J48" s="6">
        <f>VLOOKUP(A48,PV_DAY!A$2:M$913,9,0)</f>
        <v>4</v>
      </c>
      <c r="K48" s="5">
        <f>VLOOKUP(A48,PV_DAY!A$2:M$913,13,0)</f>
        <v>428000</v>
      </c>
      <c r="L48" s="4" t="str">
        <f t="shared" si="14"/>
        <v>BULLISH</v>
      </c>
      <c r="M48" s="8" t="str">
        <f t="shared" si="15"/>
        <v>GOOD FOR LONG</v>
      </c>
      <c r="N48" s="5" t="e">
        <f>VLOOKUP(B48,LOT!A$1:B$157,2,0)</f>
        <v>#N/A</v>
      </c>
      <c r="O48" s="6" t="e">
        <f t="shared" si="16"/>
        <v>#N/A</v>
      </c>
      <c r="P48" s="4" t="str">
        <f t="shared" si="8"/>
        <v>BULLISH</v>
      </c>
      <c r="Q48" s="20">
        <f t="shared" si="9"/>
        <v>0</v>
      </c>
      <c r="R48" s="20"/>
      <c r="S48" s="4" t="str">
        <f t="shared" si="13"/>
        <v>Long Unwinding</v>
      </c>
      <c r="T48" t="str">
        <f t="shared" ref="T48:T111" si="17">IFERROR(L48,0)</f>
        <v>BULLISH</v>
      </c>
      <c r="U48" t="str">
        <f t="shared" si="10"/>
        <v>BULLISH</v>
      </c>
      <c r="V48">
        <f t="shared" si="11"/>
        <v>1</v>
      </c>
      <c r="W48">
        <f t="shared" si="12"/>
        <v>1</v>
      </c>
      <c r="X48" s="32" t="str">
        <f>VLOOKUP(E48,FUTURE!B$3:G$25,6,0)</f>
        <v>Long Unwinding</v>
      </c>
    </row>
    <row r="49" spans="1:24">
      <c r="A49" t="str">
        <f t="shared" si="5"/>
        <v>AXISBANKCE1400</v>
      </c>
      <c r="B49" t="str">
        <f t="shared" si="6"/>
        <v>AXISBANK</v>
      </c>
      <c r="D49">
        <f t="shared" si="7"/>
        <v>240</v>
      </c>
      <c r="E49" s="4" t="str">
        <f>VLOOKUP(D49,CALLS!A$193:F$313,2,0)</f>
        <v xml:space="preserve">AXISBANK </v>
      </c>
      <c r="F49" s="10" t="str">
        <f>VLOOKUP(D49,CALLS!A$193:F$313,3,0)</f>
        <v>CE</v>
      </c>
      <c r="G49" s="5">
        <f>VLOOKUP(D49,CALLS!A$193:F$313,4,0)</f>
        <v>1400</v>
      </c>
      <c r="H49" s="6">
        <f>VLOOKUP(D49,CALLS!A$193:F$313,5,0)</f>
        <v>20.100000000000001</v>
      </c>
      <c r="I49" s="5">
        <f>VLOOKUP(D49,CALLS!A$193:F$313,6,0)</f>
        <v>122250</v>
      </c>
      <c r="J49" s="6">
        <f>VLOOKUP(A49,PV_DAY!A$2:M$913,9,0)</f>
        <v>19.75</v>
      </c>
      <c r="K49" s="5">
        <f>VLOOKUP(A49,PV_DAY!A$2:M$913,13,0)</f>
        <v>122250</v>
      </c>
      <c r="L49" s="4" t="str">
        <f t="shared" si="14"/>
        <v>BULLISH</v>
      </c>
      <c r="M49" s="8" t="str">
        <f t="shared" si="15"/>
        <v>GOOD FOR LONG</v>
      </c>
      <c r="N49" s="5">
        <f>VLOOKUP(B49,LOT!A$1:B$157,2,0)</f>
        <v>250</v>
      </c>
      <c r="O49" s="6">
        <f t="shared" si="16"/>
        <v>5025</v>
      </c>
      <c r="P49" s="4" t="str">
        <f t="shared" si="8"/>
        <v>BULLISH</v>
      </c>
      <c r="Q49" s="20">
        <f t="shared" si="9"/>
        <v>0</v>
      </c>
      <c r="R49" s="20"/>
      <c r="S49" s="4" t="str">
        <f t="shared" si="13"/>
        <v/>
      </c>
      <c r="T49" t="str">
        <f t="shared" si="17"/>
        <v>BULLISH</v>
      </c>
      <c r="U49" t="str">
        <f t="shared" si="10"/>
        <v>BULLISH</v>
      </c>
      <c r="V49">
        <f t="shared" si="11"/>
        <v>1</v>
      </c>
      <c r="W49">
        <f t="shared" si="12"/>
        <v>1</v>
      </c>
      <c r="X49" s="32" t="e">
        <f>VLOOKUP(E49,FUTURE!B$3:G$25,6,0)</f>
        <v>#N/A</v>
      </c>
    </row>
    <row r="50" spans="1:24">
      <c r="A50" t="str">
        <f t="shared" si="5"/>
        <v>JPASSOCIATCE80</v>
      </c>
      <c r="B50" t="str">
        <f t="shared" si="6"/>
        <v>JPASSOCIAT</v>
      </c>
      <c r="D50">
        <f t="shared" si="7"/>
        <v>241</v>
      </c>
      <c r="E50" s="4" t="str">
        <f>VLOOKUP(D50,CALLS!A$193:F$313,2,0)</f>
        <v>JPASSOCIAT</v>
      </c>
      <c r="F50" s="10" t="str">
        <f>VLOOKUP(D50,CALLS!A$193:F$313,3,0)</f>
        <v>CE</v>
      </c>
      <c r="G50" s="5">
        <f>VLOOKUP(D50,CALLS!A$193:F$313,4,0)</f>
        <v>80</v>
      </c>
      <c r="H50" s="6">
        <f>VLOOKUP(D50,CALLS!A$193:F$313,5,0)</f>
        <v>0.4</v>
      </c>
      <c r="I50" s="5">
        <f>VLOOKUP(D50,CALLS!A$193:F$313,6,0)</f>
        <v>3836000</v>
      </c>
      <c r="J50" s="6">
        <f>VLOOKUP(A50,PV_DAY!A$2:M$913,9,0)</f>
        <v>0.4</v>
      </c>
      <c r="K50" s="5">
        <f>VLOOKUP(A50,PV_DAY!A$2:M$913,13,0)</f>
        <v>3836000</v>
      </c>
      <c r="L50" s="4" t="str">
        <f t="shared" si="14"/>
        <v>BULLISH</v>
      </c>
      <c r="M50" s="8" t="str">
        <f t="shared" si="15"/>
        <v>GOOD FOR LONG</v>
      </c>
      <c r="N50" s="5">
        <f>VLOOKUP(B50,LOT!A$1:B$157,2,0)</f>
        <v>4000</v>
      </c>
      <c r="O50" s="6">
        <f t="shared" si="16"/>
        <v>1600</v>
      </c>
      <c r="P50" s="4" t="str">
        <f t="shared" si="8"/>
        <v>BULLISH</v>
      </c>
      <c r="Q50" s="20">
        <f t="shared" si="9"/>
        <v>0</v>
      </c>
      <c r="R50" s="20"/>
      <c r="S50" s="4" t="str">
        <f t="shared" si="13"/>
        <v>Short Covering</v>
      </c>
      <c r="T50" t="str">
        <f t="shared" si="17"/>
        <v>BULLISH</v>
      </c>
      <c r="U50" t="str">
        <f t="shared" si="10"/>
        <v>BULLISH</v>
      </c>
      <c r="V50">
        <f t="shared" si="11"/>
        <v>1</v>
      </c>
      <c r="W50">
        <f t="shared" si="12"/>
        <v>1</v>
      </c>
      <c r="X50" s="32" t="str">
        <f>VLOOKUP(E50,FUTURE!B$3:G$25,6,0)</f>
        <v>Short Covering</v>
      </c>
    </row>
    <row r="51" spans="1:24">
      <c r="A51" t="str">
        <f t="shared" si="5"/>
        <v>TCSCE1450</v>
      </c>
      <c r="B51" t="str">
        <f t="shared" si="6"/>
        <v>TCS</v>
      </c>
      <c r="D51">
        <f t="shared" si="7"/>
        <v>242</v>
      </c>
      <c r="E51" s="4" t="str">
        <f>VLOOKUP(D51,CALLS!A$193:F$313,2,0)</f>
        <v xml:space="preserve">TCS </v>
      </c>
      <c r="F51" s="10" t="str">
        <f>VLOOKUP(D51,CALLS!A$193:F$313,3,0)</f>
        <v>CE</v>
      </c>
      <c r="G51" s="5">
        <f>VLOOKUP(D51,CALLS!A$193:F$313,4,0)</f>
        <v>1450</v>
      </c>
      <c r="H51" s="6">
        <f>VLOOKUP(D51,CALLS!A$193:F$313,5,0)</f>
        <v>58.8</v>
      </c>
      <c r="I51" s="5">
        <f>VLOOKUP(D51,CALLS!A$193:F$313,6,0)</f>
        <v>201500</v>
      </c>
      <c r="J51" s="6">
        <f>VLOOKUP(A51,PV_DAY!A$2:M$913,9,0)</f>
        <v>57.3</v>
      </c>
      <c r="K51" s="5">
        <f>VLOOKUP(A51,PV_DAY!A$2:M$913,13,0)</f>
        <v>201500</v>
      </c>
      <c r="L51" s="4" t="str">
        <f t="shared" si="14"/>
        <v>BULLISH</v>
      </c>
      <c r="M51" s="8" t="str">
        <f t="shared" si="15"/>
        <v>GOOD FOR LONG</v>
      </c>
      <c r="N51" s="5">
        <f>VLOOKUP(B51,LOT!A$1:B$157,2,0)</f>
        <v>250</v>
      </c>
      <c r="O51" s="6">
        <f t="shared" si="16"/>
        <v>14700</v>
      </c>
      <c r="P51" s="4" t="str">
        <f t="shared" si="8"/>
        <v>BULLISH</v>
      </c>
      <c r="Q51" s="20">
        <f t="shared" si="9"/>
        <v>0</v>
      </c>
      <c r="R51" s="20"/>
      <c r="S51" s="4" t="str">
        <f t="shared" si="13"/>
        <v/>
      </c>
      <c r="T51" t="str">
        <f t="shared" si="17"/>
        <v>BULLISH</v>
      </c>
      <c r="U51" t="str">
        <f t="shared" si="10"/>
        <v>BULLISH</v>
      </c>
      <c r="V51">
        <f t="shared" si="11"/>
        <v>1</v>
      </c>
      <c r="W51">
        <f t="shared" si="12"/>
        <v>1</v>
      </c>
      <c r="X51" s="32" t="e">
        <f>VLOOKUP(E51,FUTURE!B$3:G$25,6,0)</f>
        <v>#N/A</v>
      </c>
    </row>
    <row r="52" spans="1:24">
      <c r="A52" t="str">
        <f t="shared" si="5"/>
        <v>HINDALCOCE95</v>
      </c>
      <c r="B52" t="str">
        <f t="shared" si="6"/>
        <v>HINDALCO</v>
      </c>
      <c r="D52">
        <f t="shared" si="7"/>
        <v>243</v>
      </c>
      <c r="E52" s="4" t="str">
        <f>VLOOKUP(D52,CALLS!A$193:F$313,2,0)</f>
        <v xml:space="preserve">HINDALCO </v>
      </c>
      <c r="F52" s="10" t="str">
        <f>VLOOKUP(D52,CALLS!A$193:F$313,3,0)</f>
        <v>CE</v>
      </c>
      <c r="G52" s="5">
        <f>VLOOKUP(D52,CALLS!A$193:F$313,4,0)</f>
        <v>95</v>
      </c>
      <c r="H52" s="6">
        <f>VLOOKUP(D52,CALLS!A$193:F$313,5,0)</f>
        <v>1.4</v>
      </c>
      <c r="I52" s="5">
        <f>VLOOKUP(D52,CALLS!A$193:F$313,6,0)</f>
        <v>2290000</v>
      </c>
      <c r="J52" s="6">
        <f>VLOOKUP(A52,PV_DAY!A$2:M$913,9,0)</f>
        <v>1.45</v>
      </c>
      <c r="K52" s="5">
        <f>VLOOKUP(A52,PV_DAY!A$2:M$913,13,0)</f>
        <v>2290000</v>
      </c>
      <c r="L52" s="4" t="str">
        <f t="shared" si="14"/>
        <v>BEARISH</v>
      </c>
      <c r="M52" s="8" t="str">
        <f t="shared" si="15"/>
        <v>GOOD FOR SHORT</v>
      </c>
      <c r="N52" s="5">
        <f>VLOOKUP(B52,LOT!A$1:B$157,2,0)</f>
        <v>2000</v>
      </c>
      <c r="O52" s="6" t="str">
        <f t="shared" si="16"/>
        <v/>
      </c>
      <c r="P52" s="4" t="str">
        <f t="shared" si="8"/>
        <v>BEARISH</v>
      </c>
      <c r="Q52" s="20">
        <f t="shared" si="9"/>
        <v>0</v>
      </c>
      <c r="R52" s="20"/>
      <c r="S52" s="4" t="str">
        <f t="shared" si="13"/>
        <v/>
      </c>
      <c r="T52" t="str">
        <f t="shared" si="17"/>
        <v>BEARISH</v>
      </c>
      <c r="U52" t="str">
        <f t="shared" si="10"/>
        <v>BEARISH</v>
      </c>
      <c r="V52">
        <f t="shared" si="11"/>
        <v>-1</v>
      </c>
      <c r="W52">
        <f t="shared" si="12"/>
        <v>-1</v>
      </c>
      <c r="X52" s="32" t="e">
        <f>VLOOKUP(E52,FUTURE!B$3:G$25,6,0)</f>
        <v>#N/A</v>
      </c>
    </row>
    <row r="53" spans="1:24">
      <c r="A53" t="str">
        <f t="shared" si="5"/>
        <v>TCSCE1650</v>
      </c>
      <c r="B53" t="str">
        <f t="shared" si="6"/>
        <v>TCS</v>
      </c>
      <c r="D53">
        <f t="shared" si="7"/>
        <v>244</v>
      </c>
      <c r="E53" s="4" t="str">
        <f>VLOOKUP(D53,CALLS!A$193:F$313,2,0)</f>
        <v xml:space="preserve">TCS </v>
      </c>
      <c r="F53" s="10" t="str">
        <f>VLOOKUP(D53,CALLS!A$193:F$313,3,0)</f>
        <v>CE</v>
      </c>
      <c r="G53" s="5">
        <f>VLOOKUP(D53,CALLS!A$193:F$313,4,0)</f>
        <v>1650</v>
      </c>
      <c r="H53" s="6">
        <f>VLOOKUP(D53,CALLS!A$193:F$313,5,0)</f>
        <v>4.0999999999999996</v>
      </c>
      <c r="I53" s="5">
        <f>VLOOKUP(D53,CALLS!A$193:F$313,6,0)</f>
        <v>272000</v>
      </c>
      <c r="J53" s="6">
        <f>VLOOKUP(A53,PV_DAY!A$2:M$913,9,0)</f>
        <v>4.0999999999999996</v>
      </c>
      <c r="K53" s="5">
        <f>VLOOKUP(A53,PV_DAY!A$2:M$913,13,0)</f>
        <v>272000</v>
      </c>
      <c r="L53" s="4" t="str">
        <f t="shared" si="14"/>
        <v>BULLISH</v>
      </c>
      <c r="M53" s="8" t="str">
        <f t="shared" si="15"/>
        <v>GOOD FOR LONG</v>
      </c>
      <c r="N53" s="5">
        <f>VLOOKUP(B53,LOT!A$1:B$157,2,0)</f>
        <v>250</v>
      </c>
      <c r="O53" s="6">
        <f t="shared" si="16"/>
        <v>1025</v>
      </c>
      <c r="P53" s="4" t="str">
        <f t="shared" si="8"/>
        <v>BULLISH</v>
      </c>
      <c r="Q53" s="20">
        <f t="shared" si="9"/>
        <v>0</v>
      </c>
      <c r="R53" s="20"/>
      <c r="S53" s="4" t="str">
        <f t="shared" si="13"/>
        <v/>
      </c>
      <c r="T53" t="str">
        <f t="shared" si="17"/>
        <v>BULLISH</v>
      </c>
      <c r="U53" t="str">
        <f t="shared" si="10"/>
        <v>BULLISH</v>
      </c>
      <c r="V53">
        <f t="shared" si="11"/>
        <v>1</v>
      </c>
      <c r="W53">
        <f t="shared" si="12"/>
        <v>1</v>
      </c>
      <c r="X53" s="32" t="e">
        <f>VLOOKUP(E53,FUTURE!B$3:G$25,6,0)</f>
        <v>#N/A</v>
      </c>
    </row>
    <row r="54" spans="1:24">
      <c r="A54" t="str">
        <f t="shared" si="5"/>
        <v>SBINCE2150</v>
      </c>
      <c r="B54" t="str">
        <f t="shared" si="6"/>
        <v>SBIN</v>
      </c>
      <c r="D54">
        <f t="shared" si="7"/>
        <v>245</v>
      </c>
      <c r="E54" s="4" t="str">
        <f>VLOOKUP(D54,CALLS!A$193:F$313,2,0)</f>
        <v xml:space="preserve">SBIN </v>
      </c>
      <c r="F54" s="10" t="str">
        <f>VLOOKUP(D54,CALLS!A$193:F$313,3,0)</f>
        <v>CE</v>
      </c>
      <c r="G54" s="5">
        <f>VLOOKUP(D54,CALLS!A$193:F$313,4,0)</f>
        <v>2150</v>
      </c>
      <c r="H54" s="6">
        <f>VLOOKUP(D54,CALLS!A$193:F$313,5,0)</f>
        <v>97.1</v>
      </c>
      <c r="I54" s="5">
        <f>VLOOKUP(D54,CALLS!A$193:F$313,6,0)</f>
        <v>209375</v>
      </c>
      <c r="J54" s="6">
        <f>VLOOKUP(A54,PV_DAY!A$2:M$913,9,0)</f>
        <v>97.55</v>
      </c>
      <c r="K54" s="5">
        <f>VLOOKUP(A54,PV_DAY!A$2:M$913,13,0)</f>
        <v>209375</v>
      </c>
      <c r="L54" s="4" t="str">
        <f t="shared" si="14"/>
        <v>BEARISH</v>
      </c>
      <c r="M54" s="8" t="str">
        <f t="shared" si="15"/>
        <v>GOOD FOR SHORT</v>
      </c>
      <c r="N54" s="5">
        <f>VLOOKUP(B54,LOT!A$1:B$157,2,0)</f>
        <v>125</v>
      </c>
      <c r="O54" s="6" t="str">
        <f t="shared" si="16"/>
        <v/>
      </c>
      <c r="P54" s="4" t="str">
        <f t="shared" si="8"/>
        <v>BEARISH</v>
      </c>
      <c r="Q54" s="20">
        <f t="shared" si="9"/>
        <v>0</v>
      </c>
      <c r="R54" s="20"/>
      <c r="S54" s="4" t="str">
        <f t="shared" si="13"/>
        <v/>
      </c>
      <c r="T54" t="str">
        <f t="shared" si="17"/>
        <v>BEARISH</v>
      </c>
      <c r="U54" t="str">
        <f t="shared" si="10"/>
        <v>BEARISH</v>
      </c>
      <c r="V54">
        <f t="shared" si="11"/>
        <v>-1</v>
      </c>
      <c r="W54">
        <f t="shared" si="12"/>
        <v>-1</v>
      </c>
      <c r="X54" s="32" t="e">
        <f>VLOOKUP(E54,FUTURE!B$3:G$25,6,0)</f>
        <v>#N/A</v>
      </c>
    </row>
    <row r="55" spans="1:24">
      <c r="A55" t="str">
        <f t="shared" si="5"/>
        <v>MCDOWELL-NCE2000</v>
      </c>
      <c r="B55" t="str">
        <f t="shared" si="6"/>
        <v>MCDOWELL-N</v>
      </c>
      <c r="D55">
        <f t="shared" si="7"/>
        <v>246</v>
      </c>
      <c r="E55" s="4" t="str">
        <f>VLOOKUP(D55,CALLS!A$193:F$313,2,0)</f>
        <v>MCDOWELL-N</v>
      </c>
      <c r="F55" s="10" t="str">
        <f>VLOOKUP(D55,CALLS!A$193:F$313,3,0)</f>
        <v>CE</v>
      </c>
      <c r="G55" s="5">
        <f>VLOOKUP(D55,CALLS!A$193:F$313,4,0)</f>
        <v>2000</v>
      </c>
      <c r="H55" s="6">
        <f>VLOOKUP(D55,CALLS!A$193:F$313,5,0)</f>
        <v>177.95</v>
      </c>
      <c r="I55" s="5">
        <f>VLOOKUP(D55,CALLS!A$193:F$313,6,0)</f>
        <v>212750</v>
      </c>
      <c r="J55" s="6">
        <f>VLOOKUP(A55,PV_DAY!A$2:M$913,9,0)</f>
        <v>170.35</v>
      </c>
      <c r="K55" s="5">
        <f>VLOOKUP(A55,PV_DAY!A$2:M$913,13,0)</f>
        <v>212750</v>
      </c>
      <c r="L55" s="4" t="str">
        <f t="shared" si="14"/>
        <v>BULLISH</v>
      </c>
      <c r="M55" s="8" t="str">
        <f t="shared" si="15"/>
        <v>GOOD FOR LONG</v>
      </c>
      <c r="N55" s="5">
        <f>VLOOKUP(B55,LOT!A$1:B$157,2,0)</f>
        <v>250</v>
      </c>
      <c r="O55" s="6">
        <f t="shared" si="16"/>
        <v>44487.5</v>
      </c>
      <c r="P55" s="4" t="str">
        <f t="shared" si="8"/>
        <v>BULLISH</v>
      </c>
      <c r="Q55" s="20">
        <f t="shared" si="9"/>
        <v>0</v>
      </c>
      <c r="R55" s="20"/>
      <c r="S55" s="4" t="str">
        <f t="shared" si="13"/>
        <v>Short Covering</v>
      </c>
      <c r="T55" t="str">
        <f t="shared" si="17"/>
        <v>BULLISH</v>
      </c>
      <c r="U55" t="str">
        <f t="shared" si="10"/>
        <v>BULLISH</v>
      </c>
      <c r="V55">
        <f t="shared" si="11"/>
        <v>1</v>
      </c>
      <c r="W55">
        <f t="shared" si="12"/>
        <v>1</v>
      </c>
      <c r="X55" s="32" t="str">
        <f>VLOOKUP(E55,FUTURE!B$3:G$25,6,0)</f>
        <v>Short Covering</v>
      </c>
    </row>
    <row r="56" spans="1:24">
      <c r="A56" t="str">
        <f t="shared" si="5"/>
        <v>ICICIBANKCE1120</v>
      </c>
      <c r="B56" t="str">
        <f t="shared" si="6"/>
        <v>ICICIBANK</v>
      </c>
      <c r="D56">
        <f t="shared" si="7"/>
        <v>247</v>
      </c>
      <c r="E56" s="4" t="str">
        <f>VLOOKUP(D56,CALLS!A$193:F$313,2,0)</f>
        <v xml:space="preserve">ICICIBANK </v>
      </c>
      <c r="F56" s="10" t="str">
        <f>VLOOKUP(D56,CALLS!A$193:F$313,3,0)</f>
        <v>CE</v>
      </c>
      <c r="G56" s="5">
        <f>VLOOKUP(D56,CALLS!A$193:F$313,4,0)</f>
        <v>1120</v>
      </c>
      <c r="H56" s="6">
        <f>VLOOKUP(D56,CALLS!A$193:F$313,5,0)</f>
        <v>9.5500000000000007</v>
      </c>
      <c r="I56" s="5">
        <f>VLOOKUP(D56,CALLS!A$193:F$313,6,0)</f>
        <v>122750</v>
      </c>
      <c r="J56" s="6">
        <f>VLOOKUP(A56,PV_DAY!A$2:M$913,9,0)</f>
        <v>10.15</v>
      </c>
      <c r="K56" s="5">
        <f>VLOOKUP(A56,PV_DAY!A$2:M$913,13,0)</f>
        <v>122750</v>
      </c>
      <c r="L56" s="4" t="str">
        <f t="shared" si="14"/>
        <v>BEARISH</v>
      </c>
      <c r="M56" s="8" t="str">
        <f t="shared" si="15"/>
        <v>GOOD FOR SHORT</v>
      </c>
      <c r="N56" s="5">
        <f>VLOOKUP(B56,LOT!A$1:B$157,2,0)</f>
        <v>250</v>
      </c>
      <c r="O56" s="6" t="str">
        <f t="shared" si="16"/>
        <v/>
      </c>
      <c r="P56" s="4" t="str">
        <f t="shared" si="8"/>
        <v>BEARISH</v>
      </c>
      <c r="Q56" s="20">
        <f t="shared" si="9"/>
        <v>0</v>
      </c>
      <c r="R56" s="20"/>
      <c r="S56" s="4" t="str">
        <f t="shared" si="13"/>
        <v/>
      </c>
      <c r="T56" t="str">
        <f t="shared" si="17"/>
        <v>BEARISH</v>
      </c>
      <c r="U56" t="str">
        <f t="shared" si="10"/>
        <v>BEARISH</v>
      </c>
      <c r="V56">
        <f t="shared" si="11"/>
        <v>-1</v>
      </c>
      <c r="W56">
        <f t="shared" si="12"/>
        <v>-1</v>
      </c>
      <c r="X56" s="32" t="e">
        <f>VLOOKUP(E56,FUTURE!B$3:G$25,6,0)</f>
        <v>#N/A</v>
      </c>
    </row>
    <row r="57" spans="1:24">
      <c r="A57" t="str">
        <f t="shared" si="5"/>
        <v>HCLTECHCE760</v>
      </c>
      <c r="B57" t="str">
        <f t="shared" si="6"/>
        <v>HCLTECH</v>
      </c>
      <c r="D57">
        <f t="shared" si="7"/>
        <v>248</v>
      </c>
      <c r="E57" s="4" t="str">
        <f>VLOOKUP(D57,CALLS!A$193:F$313,2,0)</f>
        <v xml:space="preserve">HCLTECH </v>
      </c>
      <c r="F57" s="10" t="str">
        <f>VLOOKUP(D57,CALLS!A$193:F$313,3,0)</f>
        <v>CE</v>
      </c>
      <c r="G57" s="5">
        <f>VLOOKUP(D57,CALLS!A$193:F$313,4,0)</f>
        <v>760</v>
      </c>
      <c r="H57" s="6">
        <f>VLOOKUP(D57,CALLS!A$193:F$313,5,0)</f>
        <v>13.95</v>
      </c>
      <c r="I57" s="5">
        <f>VLOOKUP(D57,CALLS!A$193:F$313,6,0)</f>
        <v>237000</v>
      </c>
      <c r="J57" s="6">
        <f>VLOOKUP(A57,PV_DAY!A$2:M$913,9,0)</f>
        <v>14.25</v>
      </c>
      <c r="K57" s="5">
        <f>VLOOKUP(A57,PV_DAY!A$2:M$913,13,0)</f>
        <v>237000</v>
      </c>
      <c r="L57" s="4" t="str">
        <f t="shared" si="14"/>
        <v>BEARISH</v>
      </c>
      <c r="M57" s="8" t="str">
        <f t="shared" si="15"/>
        <v>GOOD FOR SHORT</v>
      </c>
      <c r="N57" s="5">
        <f>VLOOKUP(B57,LOT!A$1:B$157,2,0)</f>
        <v>500</v>
      </c>
      <c r="O57" s="6" t="str">
        <f t="shared" si="16"/>
        <v/>
      </c>
      <c r="P57" s="4" t="str">
        <f t="shared" si="8"/>
        <v>BEARISH</v>
      </c>
      <c r="Q57" s="20">
        <f t="shared" si="9"/>
        <v>0</v>
      </c>
      <c r="R57" s="20"/>
      <c r="S57" s="4" t="str">
        <f t="shared" si="13"/>
        <v/>
      </c>
      <c r="T57" t="str">
        <f t="shared" si="17"/>
        <v>BEARISH</v>
      </c>
      <c r="U57" t="str">
        <f t="shared" si="10"/>
        <v>BEARISH</v>
      </c>
      <c r="V57">
        <f t="shared" si="11"/>
        <v>-1</v>
      </c>
      <c r="W57">
        <f t="shared" si="12"/>
        <v>-1</v>
      </c>
      <c r="X57" s="32" t="e">
        <f>VLOOKUP(E57,FUTURE!B$3:G$25,6,0)</f>
        <v>#N/A</v>
      </c>
    </row>
    <row r="58" spans="1:24">
      <c r="A58" t="str">
        <f t="shared" si="5"/>
        <v>MCDOWELL-NCE2250</v>
      </c>
      <c r="B58" t="str">
        <f t="shared" si="6"/>
        <v>MCDOWELL-N</v>
      </c>
      <c r="D58">
        <f t="shared" si="7"/>
        <v>249</v>
      </c>
      <c r="E58" s="4" t="str">
        <f>VLOOKUP(D58,CALLS!A$193:F$313,2,0)</f>
        <v>MCDOWELL-N</v>
      </c>
      <c r="F58" s="10" t="str">
        <f>VLOOKUP(D58,CALLS!A$193:F$313,3,0)</f>
        <v>CE</v>
      </c>
      <c r="G58" s="5">
        <f>VLOOKUP(D58,CALLS!A$193:F$313,4,0)</f>
        <v>2250</v>
      </c>
      <c r="H58" s="6">
        <f>VLOOKUP(D58,CALLS!A$193:F$313,5,0)</f>
        <v>28.5</v>
      </c>
      <c r="I58" s="5">
        <f>VLOOKUP(D58,CALLS!A$193:F$313,6,0)</f>
        <v>45250</v>
      </c>
      <c r="J58" s="6">
        <f>VLOOKUP(A58,PV_DAY!A$2:M$913,9,0)</f>
        <v>27.85</v>
      </c>
      <c r="K58" s="5">
        <f>VLOOKUP(A58,PV_DAY!A$2:M$913,13,0)</f>
        <v>45250</v>
      </c>
      <c r="L58" s="4" t="str">
        <f t="shared" si="14"/>
        <v>BULLISH</v>
      </c>
      <c r="M58" s="8" t="str">
        <f t="shared" si="15"/>
        <v>GOOD FOR LONG</v>
      </c>
      <c r="N58" s="5">
        <f>VLOOKUP(B58,LOT!A$1:B$157,2,0)</f>
        <v>250</v>
      </c>
      <c r="O58" s="6">
        <f t="shared" si="16"/>
        <v>7125</v>
      </c>
      <c r="P58" s="4" t="str">
        <f t="shared" si="8"/>
        <v>BULLISH</v>
      </c>
      <c r="Q58" s="20">
        <f t="shared" si="9"/>
        <v>0</v>
      </c>
      <c r="R58" s="20"/>
      <c r="S58" s="4" t="str">
        <f t="shared" si="13"/>
        <v>Short Covering</v>
      </c>
      <c r="T58" t="str">
        <f t="shared" si="17"/>
        <v>BULLISH</v>
      </c>
      <c r="U58" t="str">
        <f t="shared" si="10"/>
        <v>BULLISH</v>
      </c>
      <c r="V58">
        <f t="shared" si="11"/>
        <v>1</v>
      </c>
      <c r="W58">
        <f t="shared" si="12"/>
        <v>1</v>
      </c>
      <c r="X58" s="32" t="str">
        <f>VLOOKUP(E58,FUTURE!B$3:G$25,6,0)</f>
        <v>Short Covering</v>
      </c>
    </row>
    <row r="59" spans="1:24">
      <c r="A59" t="str">
        <f t="shared" si="5"/>
        <v>RELINFRACE360</v>
      </c>
      <c r="B59" t="str">
        <f t="shared" si="6"/>
        <v>RELINFRA</v>
      </c>
      <c r="D59">
        <f t="shared" si="7"/>
        <v>250</v>
      </c>
      <c r="E59" s="4" t="str">
        <f>VLOOKUP(D59,CALLS!A$193:F$313,2,0)</f>
        <v xml:space="preserve">RELINFRA </v>
      </c>
      <c r="F59" s="10" t="str">
        <f>VLOOKUP(D59,CALLS!A$193:F$313,3,0)</f>
        <v>CE</v>
      </c>
      <c r="G59" s="5">
        <f>VLOOKUP(D59,CALLS!A$193:F$313,4,0)</f>
        <v>360</v>
      </c>
      <c r="H59" s="6">
        <f>VLOOKUP(D59,CALLS!A$193:F$313,5,0)</f>
        <v>9.5</v>
      </c>
      <c r="I59" s="5">
        <f>VLOOKUP(D59,CALLS!A$193:F$313,6,0)</f>
        <v>334500</v>
      </c>
      <c r="J59" s="6">
        <f>VLOOKUP(A59,PV_DAY!A$2:M$913,9,0)</f>
        <v>9.6999999999999993</v>
      </c>
      <c r="K59" s="5">
        <f>VLOOKUP(A59,PV_DAY!A$2:M$913,13,0)</f>
        <v>334500</v>
      </c>
      <c r="L59" s="4" t="str">
        <f t="shared" si="14"/>
        <v>BEARISH</v>
      </c>
      <c r="M59" s="8" t="str">
        <f t="shared" si="15"/>
        <v>GOOD FOR SHORT</v>
      </c>
      <c r="N59" s="5">
        <f>VLOOKUP(B59,LOT!A$1:B$157,2,0)</f>
        <v>500</v>
      </c>
      <c r="O59" s="6" t="str">
        <f t="shared" si="16"/>
        <v/>
      </c>
      <c r="P59" s="4" t="str">
        <f t="shared" si="8"/>
        <v>BEARISH</v>
      </c>
      <c r="Q59" s="20">
        <f t="shared" si="9"/>
        <v>0</v>
      </c>
      <c r="R59" s="20"/>
      <c r="S59" s="4" t="str">
        <f t="shared" si="13"/>
        <v/>
      </c>
      <c r="T59" t="str">
        <f t="shared" si="17"/>
        <v>BEARISH</v>
      </c>
      <c r="U59" t="str">
        <f t="shared" si="10"/>
        <v>BEARISH</v>
      </c>
      <c r="V59">
        <f t="shared" si="11"/>
        <v>-1</v>
      </c>
      <c r="W59">
        <f t="shared" si="12"/>
        <v>-1</v>
      </c>
      <c r="X59" s="32" t="e">
        <f>VLOOKUP(E59,FUTURE!B$3:G$25,6,0)</f>
        <v>#N/A</v>
      </c>
    </row>
    <row r="60" spans="1:24">
      <c r="A60" t="str">
        <f t="shared" si="5"/>
        <v>TCSCE1520</v>
      </c>
      <c r="B60" t="str">
        <f t="shared" si="6"/>
        <v>TCS</v>
      </c>
      <c r="D60">
        <f t="shared" si="7"/>
        <v>251</v>
      </c>
      <c r="E60" s="4" t="str">
        <f>VLOOKUP(D60,CALLS!A$193:F$313,2,0)</f>
        <v xml:space="preserve">TCS </v>
      </c>
      <c r="F60" s="10" t="str">
        <f>VLOOKUP(D60,CALLS!A$193:F$313,3,0)</f>
        <v>CE</v>
      </c>
      <c r="G60" s="5">
        <f>VLOOKUP(D60,CALLS!A$193:F$313,4,0)</f>
        <v>1520</v>
      </c>
      <c r="H60" s="6">
        <f>VLOOKUP(D60,CALLS!A$193:F$313,5,0)</f>
        <v>26.6</v>
      </c>
      <c r="I60" s="5">
        <f>VLOOKUP(D60,CALLS!A$193:F$313,6,0)</f>
        <v>191750</v>
      </c>
      <c r="J60" s="6">
        <f>VLOOKUP(A60,PV_DAY!A$2:M$913,9,0)</f>
        <v>25.35</v>
      </c>
      <c r="K60" s="5">
        <f>VLOOKUP(A60,PV_DAY!A$2:M$913,13,0)</f>
        <v>191750</v>
      </c>
      <c r="L60" s="4" t="str">
        <f t="shared" si="14"/>
        <v>BULLISH</v>
      </c>
      <c r="M60" s="8" t="str">
        <f t="shared" si="15"/>
        <v>GOOD FOR LONG</v>
      </c>
      <c r="N60" s="5">
        <f>VLOOKUP(B60,LOT!A$1:B$157,2,0)</f>
        <v>250</v>
      </c>
      <c r="O60" s="6">
        <f t="shared" si="16"/>
        <v>6650</v>
      </c>
      <c r="P60" s="4" t="str">
        <f t="shared" si="8"/>
        <v>BULLISH</v>
      </c>
      <c r="Q60" s="20">
        <f t="shared" si="9"/>
        <v>0</v>
      </c>
      <c r="R60" s="20"/>
      <c r="S60" s="4" t="str">
        <f t="shared" si="13"/>
        <v/>
      </c>
      <c r="T60" t="str">
        <f t="shared" si="17"/>
        <v>BULLISH</v>
      </c>
      <c r="U60" t="str">
        <f t="shared" si="10"/>
        <v>BULLISH</v>
      </c>
      <c r="V60">
        <f t="shared" si="11"/>
        <v>1</v>
      </c>
      <c r="W60">
        <f t="shared" si="12"/>
        <v>1</v>
      </c>
      <c r="X60" s="32" t="e">
        <f>VLOOKUP(E60,FUTURE!B$3:G$25,6,0)</f>
        <v>#N/A</v>
      </c>
    </row>
    <row r="61" spans="1:24">
      <c r="A61" t="str">
        <f t="shared" si="5"/>
        <v>UNITECHCE25</v>
      </c>
      <c r="B61" t="str">
        <f t="shared" si="6"/>
        <v>UNITECH</v>
      </c>
      <c r="D61">
        <f t="shared" si="7"/>
        <v>252</v>
      </c>
      <c r="E61" s="4" t="str">
        <f>VLOOKUP(D61,CALLS!A$193:F$313,2,0)</f>
        <v xml:space="preserve">UNITECH </v>
      </c>
      <c r="F61" s="10" t="str">
        <f>VLOOKUP(D61,CALLS!A$193:F$313,3,0)</f>
        <v>CE</v>
      </c>
      <c r="G61" s="5">
        <f>VLOOKUP(D61,CALLS!A$193:F$313,4,0)</f>
        <v>25</v>
      </c>
      <c r="H61" s="6">
        <f>VLOOKUP(D61,CALLS!A$193:F$313,5,0)</f>
        <v>2.5499999999999998</v>
      </c>
      <c r="I61" s="5">
        <f>VLOOKUP(D61,CALLS!A$193:F$313,6,0)</f>
        <v>2300000</v>
      </c>
      <c r="J61" s="6">
        <f>VLOOKUP(A61,PV_DAY!A$2:M$913,9,0)</f>
        <v>2.5</v>
      </c>
      <c r="K61" s="5">
        <f>VLOOKUP(A61,PV_DAY!A$2:M$913,13,0)</f>
        <v>2300000</v>
      </c>
      <c r="L61" s="4" t="str">
        <f t="shared" si="14"/>
        <v>BULLISH</v>
      </c>
      <c r="M61" s="8" t="str">
        <f t="shared" si="15"/>
        <v>GOOD FOR LONG</v>
      </c>
      <c r="N61" s="5">
        <f>VLOOKUP(B61,LOT!A$1:B$157,2,0)</f>
        <v>10000</v>
      </c>
      <c r="O61" s="6">
        <f t="shared" si="16"/>
        <v>25500</v>
      </c>
      <c r="P61" s="4" t="str">
        <f t="shared" si="8"/>
        <v>BULLISH</v>
      </c>
      <c r="Q61" s="20">
        <f t="shared" si="9"/>
        <v>0</v>
      </c>
      <c r="R61" s="20"/>
      <c r="S61" s="4" t="str">
        <f t="shared" si="13"/>
        <v/>
      </c>
      <c r="T61" t="str">
        <f t="shared" si="17"/>
        <v>BULLISH</v>
      </c>
      <c r="U61" t="str">
        <f t="shared" si="10"/>
        <v>BULLISH</v>
      </c>
      <c r="V61">
        <f t="shared" si="11"/>
        <v>1</v>
      </c>
      <c r="W61">
        <f t="shared" si="12"/>
        <v>1</v>
      </c>
      <c r="X61" s="32" t="e">
        <f>VLOOKUP(E61,FUTURE!B$3:G$25,6,0)</f>
        <v>#N/A</v>
      </c>
    </row>
    <row r="62" spans="1:24">
      <c r="A62" t="str">
        <f t="shared" si="5"/>
        <v>ICICIBANKCE1140</v>
      </c>
      <c r="B62" t="str">
        <f t="shared" si="6"/>
        <v>ICICIBANK</v>
      </c>
      <c r="D62">
        <f t="shared" si="7"/>
        <v>253</v>
      </c>
      <c r="E62" s="4" t="str">
        <f>VLOOKUP(D62,CALLS!A$193:F$313,2,0)</f>
        <v xml:space="preserve">ICICIBANK </v>
      </c>
      <c r="F62" s="10" t="str">
        <f>VLOOKUP(D62,CALLS!A$193:F$313,3,0)</f>
        <v>CE</v>
      </c>
      <c r="G62" s="5">
        <f>VLOOKUP(D62,CALLS!A$193:F$313,4,0)</f>
        <v>1140</v>
      </c>
      <c r="H62" s="6">
        <f>VLOOKUP(D62,CALLS!A$193:F$313,5,0)</f>
        <v>5</v>
      </c>
      <c r="I62" s="5">
        <f>VLOOKUP(D62,CALLS!A$193:F$313,6,0)</f>
        <v>55750</v>
      </c>
      <c r="J62" s="6">
        <f>VLOOKUP(A62,PV_DAY!A$2:M$913,9,0)</f>
        <v>5.25</v>
      </c>
      <c r="K62" s="5">
        <f>VLOOKUP(A62,PV_DAY!A$2:M$913,13,0)</f>
        <v>55750</v>
      </c>
      <c r="L62" s="4" t="str">
        <f t="shared" si="14"/>
        <v>BEARISH</v>
      </c>
      <c r="M62" s="8" t="str">
        <f t="shared" si="15"/>
        <v>GOOD FOR SHORT</v>
      </c>
      <c r="N62" s="5">
        <f>VLOOKUP(B62,LOT!A$1:B$157,2,0)</f>
        <v>250</v>
      </c>
      <c r="O62" s="6" t="str">
        <f t="shared" si="16"/>
        <v/>
      </c>
      <c r="P62" s="4" t="str">
        <f t="shared" si="8"/>
        <v>BEARISH</v>
      </c>
      <c r="Q62" s="20">
        <f t="shared" si="9"/>
        <v>0</v>
      </c>
      <c r="R62" s="20"/>
      <c r="S62" s="4" t="str">
        <f t="shared" si="13"/>
        <v/>
      </c>
      <c r="T62" t="str">
        <f t="shared" si="17"/>
        <v>BEARISH</v>
      </c>
      <c r="U62" t="str">
        <f t="shared" si="10"/>
        <v>BEARISH</v>
      </c>
      <c r="V62">
        <f t="shared" si="11"/>
        <v>-1</v>
      </c>
      <c r="W62">
        <f t="shared" si="12"/>
        <v>-1</v>
      </c>
      <c r="X62" s="32" t="e">
        <f>VLOOKUP(E62,FUTURE!B$3:G$25,6,0)</f>
        <v>#N/A</v>
      </c>
    </row>
    <row r="63" spans="1:24">
      <c r="A63" t="str">
        <f t="shared" si="5"/>
        <v>LTCE1500</v>
      </c>
      <c r="B63" t="str">
        <f t="shared" si="6"/>
        <v>LT</v>
      </c>
      <c r="D63">
        <f t="shared" si="7"/>
        <v>254</v>
      </c>
      <c r="E63" s="4" t="str">
        <f>VLOOKUP(D63,CALLS!A$193:F$313,2,0)</f>
        <v xml:space="preserve">LT </v>
      </c>
      <c r="F63" s="10" t="str">
        <f>VLOOKUP(D63,CALLS!A$193:F$313,3,0)</f>
        <v>CE</v>
      </c>
      <c r="G63" s="5">
        <f>VLOOKUP(D63,CALLS!A$193:F$313,4,0)</f>
        <v>1500</v>
      </c>
      <c r="H63" s="6">
        <f>VLOOKUP(D63,CALLS!A$193:F$313,5,0)</f>
        <v>4.5999999999999996</v>
      </c>
      <c r="I63" s="5">
        <f>VLOOKUP(D63,CALLS!A$193:F$313,6,0)</f>
        <v>274750</v>
      </c>
      <c r="J63" s="6">
        <f>VLOOKUP(A63,PV_DAY!A$2:M$913,9,0)</f>
        <v>4.5999999999999996</v>
      </c>
      <c r="K63" s="5">
        <f>VLOOKUP(A63,PV_DAY!A$2:M$913,13,0)</f>
        <v>274750</v>
      </c>
      <c r="L63" s="4" t="str">
        <f t="shared" si="14"/>
        <v>BULLISH</v>
      </c>
      <c r="M63" s="8" t="str">
        <f t="shared" si="15"/>
        <v>GOOD FOR LONG</v>
      </c>
      <c r="N63" s="5">
        <f>VLOOKUP(B63,LOT!A$1:B$157,2,0)</f>
        <v>250</v>
      </c>
      <c r="O63" s="6">
        <f t="shared" si="16"/>
        <v>1150</v>
      </c>
      <c r="P63" s="4" t="str">
        <f t="shared" si="8"/>
        <v>BULLISH</v>
      </c>
      <c r="Q63" s="20">
        <f t="shared" si="9"/>
        <v>0</v>
      </c>
      <c r="R63" s="20"/>
      <c r="S63" s="4" t="str">
        <f t="shared" si="13"/>
        <v/>
      </c>
      <c r="T63" t="str">
        <f t="shared" si="17"/>
        <v>BULLISH</v>
      </c>
      <c r="U63" t="str">
        <f t="shared" si="10"/>
        <v>BULLISH</v>
      </c>
      <c r="V63">
        <f t="shared" si="11"/>
        <v>1</v>
      </c>
      <c r="W63">
        <f t="shared" si="12"/>
        <v>1</v>
      </c>
      <c r="X63" s="32" t="e">
        <f>VLOOKUP(E63,FUTURE!B$3:G$25,6,0)</f>
        <v>#N/A</v>
      </c>
    </row>
    <row r="64" spans="1:24">
      <c r="A64" t="str">
        <f t="shared" si="5"/>
        <v>TATASTEELCE320</v>
      </c>
      <c r="B64" t="str">
        <f t="shared" si="6"/>
        <v>TATASTEEL</v>
      </c>
      <c r="D64">
        <f t="shared" si="7"/>
        <v>255</v>
      </c>
      <c r="E64" s="4" t="str">
        <f>VLOOKUP(D64,CALLS!A$193:F$313,2,0)</f>
        <v xml:space="preserve">TATASTEEL </v>
      </c>
      <c r="F64" s="10" t="str">
        <f>VLOOKUP(D64,CALLS!A$193:F$313,3,0)</f>
        <v>CE</v>
      </c>
      <c r="G64" s="5">
        <f>VLOOKUP(D64,CALLS!A$193:F$313,4,0)</f>
        <v>320</v>
      </c>
      <c r="H64" s="6">
        <f>VLOOKUP(D64,CALLS!A$193:F$313,5,0)</f>
        <v>1.45</v>
      </c>
      <c r="I64" s="5">
        <f>VLOOKUP(D64,CALLS!A$193:F$313,6,0)</f>
        <v>2076000</v>
      </c>
      <c r="J64" s="6">
        <f>VLOOKUP(A64,PV_DAY!A$2:M$913,9,0)</f>
        <v>1.45</v>
      </c>
      <c r="K64" s="5">
        <f>VLOOKUP(A64,PV_DAY!A$2:M$913,13,0)</f>
        <v>2076000</v>
      </c>
      <c r="L64" s="4" t="str">
        <f t="shared" si="14"/>
        <v>BULLISH</v>
      </c>
      <c r="M64" s="8" t="str">
        <f t="shared" si="15"/>
        <v>GOOD FOR LONG</v>
      </c>
      <c r="N64" s="5">
        <f>VLOOKUP(B64,LOT!A$1:B$157,2,0)</f>
        <v>1000</v>
      </c>
      <c r="O64" s="6">
        <f t="shared" si="16"/>
        <v>1450</v>
      </c>
      <c r="P64" s="4" t="str">
        <f t="shared" si="8"/>
        <v>BULLISH</v>
      </c>
      <c r="Q64" s="20">
        <f t="shared" si="9"/>
        <v>0</v>
      </c>
      <c r="R64" s="20"/>
      <c r="S64" s="4" t="str">
        <f t="shared" si="13"/>
        <v/>
      </c>
      <c r="T64" t="str">
        <f t="shared" si="17"/>
        <v>BULLISH</v>
      </c>
      <c r="U64" t="str">
        <f t="shared" si="10"/>
        <v>BULLISH</v>
      </c>
      <c r="V64">
        <f t="shared" si="11"/>
        <v>1</v>
      </c>
      <c r="W64">
        <f t="shared" si="12"/>
        <v>1</v>
      </c>
      <c r="X64" s="32" t="e">
        <f>VLOOKUP(E64,FUTURE!B$3:G$25,6,0)</f>
        <v>#N/A</v>
      </c>
    </row>
    <row r="65" spans="1:24">
      <c r="A65" t="str">
        <f t="shared" si="5"/>
        <v>HCLTECHCE840</v>
      </c>
      <c r="B65" t="str">
        <f t="shared" si="6"/>
        <v>HCLTECH</v>
      </c>
      <c r="D65">
        <f t="shared" si="7"/>
        <v>256</v>
      </c>
      <c r="E65" s="4" t="str">
        <f>VLOOKUP(D65,CALLS!A$193:F$313,2,0)</f>
        <v xml:space="preserve">HCLTECH </v>
      </c>
      <c r="F65" s="10" t="str">
        <f>VLOOKUP(D65,CALLS!A$193:F$313,3,0)</f>
        <v>CE</v>
      </c>
      <c r="G65" s="5">
        <f>VLOOKUP(D65,CALLS!A$193:F$313,4,0)</f>
        <v>840</v>
      </c>
      <c r="H65" s="6">
        <f>VLOOKUP(D65,CALLS!A$193:F$313,5,0)</f>
        <v>1.75</v>
      </c>
      <c r="I65" s="5">
        <f>VLOOKUP(D65,CALLS!A$193:F$313,6,0)</f>
        <v>199000</v>
      </c>
      <c r="J65" s="6">
        <f>VLOOKUP(A65,PV_DAY!A$2:M$913,9,0)</f>
        <v>1.65</v>
      </c>
      <c r="K65" s="5">
        <f>VLOOKUP(A65,PV_DAY!A$2:M$913,13,0)</f>
        <v>199000</v>
      </c>
      <c r="L65" s="4" t="str">
        <f t="shared" si="14"/>
        <v>BULLISH</v>
      </c>
      <c r="M65" s="8" t="str">
        <f t="shared" si="15"/>
        <v>GOOD FOR LONG</v>
      </c>
      <c r="N65" s="5">
        <f>VLOOKUP(B65,LOT!A$1:B$157,2,0)</f>
        <v>500</v>
      </c>
      <c r="O65" s="6">
        <f t="shared" si="16"/>
        <v>875</v>
      </c>
      <c r="P65" s="4" t="str">
        <f t="shared" si="8"/>
        <v>BULLISH</v>
      </c>
      <c r="Q65" s="20">
        <f t="shared" si="9"/>
        <v>0</v>
      </c>
      <c r="R65" s="20"/>
      <c r="S65" s="4" t="str">
        <f t="shared" si="13"/>
        <v/>
      </c>
      <c r="T65" t="str">
        <f t="shared" si="17"/>
        <v>BULLISH</v>
      </c>
      <c r="U65" t="str">
        <f t="shared" si="10"/>
        <v>BULLISH</v>
      </c>
      <c r="V65">
        <f t="shared" si="11"/>
        <v>1</v>
      </c>
      <c r="W65">
        <f t="shared" si="12"/>
        <v>1</v>
      </c>
      <c r="X65" s="32" t="e">
        <f>VLOOKUP(E65,FUTURE!B$3:G$25,6,0)</f>
        <v>#N/A</v>
      </c>
    </row>
    <row r="66" spans="1:24">
      <c r="A66" t="str">
        <f t="shared" si="5"/>
        <v>DLFCE270</v>
      </c>
      <c r="B66" t="str">
        <f t="shared" si="6"/>
        <v>DLF</v>
      </c>
      <c r="D66">
        <f t="shared" si="7"/>
        <v>257</v>
      </c>
      <c r="E66" s="4" t="str">
        <f>VLOOKUP(D66,CALLS!A$193:F$313,2,0)</f>
        <v xml:space="preserve">DLF </v>
      </c>
      <c r="F66" s="10" t="str">
        <f>VLOOKUP(D66,CALLS!A$193:F$313,3,0)</f>
        <v>CE</v>
      </c>
      <c r="G66" s="5">
        <f>VLOOKUP(D66,CALLS!A$193:F$313,4,0)</f>
        <v>270</v>
      </c>
      <c r="H66" s="6">
        <f>VLOOKUP(D66,CALLS!A$193:F$313,5,0)</f>
        <v>0.7</v>
      </c>
      <c r="I66" s="5">
        <f>VLOOKUP(D66,CALLS!A$193:F$313,6,0)</f>
        <v>1370000</v>
      </c>
      <c r="J66" s="6">
        <f>VLOOKUP(A66,PV_DAY!A$2:M$913,9,0)</f>
        <v>0.75</v>
      </c>
      <c r="K66" s="5">
        <f>VLOOKUP(A66,PV_DAY!A$2:M$913,13,0)</f>
        <v>1370000</v>
      </c>
      <c r="L66" s="4" t="str">
        <f t="shared" ref="L66:L97" si="18">IF(AND(F66="CE",H66&gt;=J66,I66&gt;=K66),"BULLISH",IF(AND(F66="CE",H66&lt;J66,I66&gt;=K66),"BEARISH",IF(AND(F66="PE",H66&gt;=J66,I66&gt;=K66),"BEARISH",IF(AND(F66="PE",H66&lt;J66,I66&gt;=K66),"BULLISH",""))))</f>
        <v>BEARISH</v>
      </c>
      <c r="M66" s="8" t="str">
        <f t="shared" ref="M66:M97" si="19">IF(AND(F66="CE",L66="BULLISH"),"GOOD FOR LONG",IF(AND(F66="CE",L66="BEARISH"),"GOOD FOR SHORT",IF(AND(F66="PE",L66="BULLISH"),"GOOD FOR SHORT",IF(AND(F66="PE",L66="BEARISH"),"GOOD FOR LONG",""))))</f>
        <v>GOOD FOR SHORT</v>
      </c>
      <c r="N66" s="5">
        <f>VLOOKUP(B66,LOT!A$1:B$157,2,0)</f>
        <v>1000</v>
      </c>
      <c r="O66" s="6" t="str">
        <f t="shared" ref="O66:O97" si="20">IF(M66="GOOD FOR LONG",N66*H66,"")</f>
        <v/>
      </c>
      <c r="P66" s="4" t="str">
        <f t="shared" si="8"/>
        <v>BEARISH</v>
      </c>
      <c r="Q66" s="20">
        <f t="shared" si="9"/>
        <v>0</v>
      </c>
      <c r="R66" s="20"/>
      <c r="S66" s="4" t="str">
        <f t="shared" si="13"/>
        <v>Short Build Up</v>
      </c>
      <c r="T66" t="str">
        <f t="shared" si="17"/>
        <v>BEARISH</v>
      </c>
      <c r="U66" t="str">
        <f t="shared" si="10"/>
        <v>BEARISH</v>
      </c>
      <c r="V66">
        <f t="shared" si="11"/>
        <v>-1</v>
      </c>
      <c r="W66">
        <f t="shared" si="12"/>
        <v>-1</v>
      </c>
      <c r="X66" s="32" t="str">
        <f>VLOOKUP(E66,FUTURE!B$3:G$25,6,0)</f>
        <v>Short Build Up</v>
      </c>
    </row>
    <row r="67" spans="1:24">
      <c r="A67" t="str">
        <f t="shared" ref="A67:A101" si="21">TRIM(E67)&amp;F67&amp;G67</f>
        <v>JSWSTEELCE720</v>
      </c>
      <c r="B67" t="str">
        <f t="shared" ref="B67:B130" si="22">TRIM(E67)</f>
        <v>JSWSTEEL</v>
      </c>
      <c r="D67">
        <f t="shared" ref="D67:D101" si="23">+D66+1</f>
        <v>258</v>
      </c>
      <c r="E67" s="4" t="str">
        <f>VLOOKUP(D67,CALLS!A$193:F$313,2,0)</f>
        <v xml:space="preserve">JSWSTEEL </v>
      </c>
      <c r="F67" s="10" t="str">
        <f>VLOOKUP(D67,CALLS!A$193:F$313,3,0)</f>
        <v>CE</v>
      </c>
      <c r="G67" s="5">
        <f>VLOOKUP(D67,CALLS!A$193:F$313,4,0)</f>
        <v>720</v>
      </c>
      <c r="H67" s="6">
        <f>VLOOKUP(D67,CALLS!A$193:F$313,5,0)</f>
        <v>33.549999999999997</v>
      </c>
      <c r="I67" s="5">
        <f>VLOOKUP(D67,CALLS!A$193:F$313,6,0)</f>
        <v>125500</v>
      </c>
      <c r="J67" s="6">
        <f>VLOOKUP(A67,PV_DAY!A$2:M$913,9,0)</f>
        <v>33.549999999999997</v>
      </c>
      <c r="K67" s="5">
        <f>VLOOKUP(A67,PV_DAY!A$2:M$913,13,0)</f>
        <v>125500</v>
      </c>
      <c r="L67" s="4" t="str">
        <f t="shared" si="18"/>
        <v>BULLISH</v>
      </c>
      <c r="M67" s="8" t="str">
        <f t="shared" si="19"/>
        <v>GOOD FOR LONG</v>
      </c>
      <c r="N67" s="5">
        <f>VLOOKUP(B67,LOT!A$1:B$157,2,0)</f>
        <v>500</v>
      </c>
      <c r="O67" s="6">
        <f t="shared" si="20"/>
        <v>16775</v>
      </c>
      <c r="P67" s="4" t="str">
        <f t="shared" ref="P67:P130" si="24">IF(AND(F67="CE",H67&gt;=J67),"BULLISH",IF(AND(F67="CE",H67&lt;J67),"BEARISH",IF(AND(F67="PE",H67&gt;=J67),"BEARISH",IF(AND(F67="PE",H67&lt;J67),"BULLISH",""))))</f>
        <v>BULLISH</v>
      </c>
      <c r="Q67" s="20">
        <f t="shared" ref="Q67:Q130" si="25">IF(L67&lt;&gt;"",(((I67-K67)/K67)*100),"")</f>
        <v>0</v>
      </c>
      <c r="R67" s="20"/>
      <c r="S67" s="4" t="str">
        <f t="shared" si="13"/>
        <v/>
      </c>
      <c r="T67" t="str">
        <f t="shared" si="17"/>
        <v>BULLISH</v>
      </c>
      <c r="U67" t="str">
        <f t="shared" ref="U67:U130" si="26">IFERROR(P67,0)</f>
        <v>BULLISH</v>
      </c>
      <c r="V67">
        <f t="shared" ref="V67:V130" si="27">IF(T67="BULLISH",1,IF(T67="BEARISH",-1,0))</f>
        <v>1</v>
      </c>
      <c r="W67">
        <f t="shared" ref="W67:W130" si="28">IF(U67="BULLISH",1,IF(U67="BEARISH",-1,0))</f>
        <v>1</v>
      </c>
      <c r="X67" s="32" t="e">
        <f>VLOOKUP(E67,FUTURE!B$3:G$25,6,0)</f>
        <v>#N/A</v>
      </c>
    </row>
    <row r="68" spans="1:24">
      <c r="A68" t="str">
        <f t="shared" si="21"/>
        <v>ICICIBANKCE1080</v>
      </c>
      <c r="B68" t="str">
        <f t="shared" si="22"/>
        <v>ICICIBANK</v>
      </c>
      <c r="D68">
        <f t="shared" si="23"/>
        <v>259</v>
      </c>
      <c r="E68" s="4" t="str">
        <f>VLOOKUP(D68,CALLS!A$193:F$313,2,0)</f>
        <v xml:space="preserve">ICICIBANK </v>
      </c>
      <c r="F68" s="10" t="str">
        <f>VLOOKUP(D68,CALLS!A$193:F$313,3,0)</f>
        <v>CE</v>
      </c>
      <c r="G68" s="5">
        <f>VLOOKUP(D68,CALLS!A$193:F$313,4,0)</f>
        <v>1080</v>
      </c>
      <c r="H68" s="6">
        <f>VLOOKUP(D68,CALLS!A$193:F$313,5,0)</f>
        <v>28.45</v>
      </c>
      <c r="I68" s="5">
        <f>VLOOKUP(D68,CALLS!A$193:F$313,6,0)</f>
        <v>85750</v>
      </c>
      <c r="J68" s="6">
        <f>VLOOKUP(A68,PV_DAY!A$2:M$913,9,0)</f>
        <v>29.3</v>
      </c>
      <c r="K68" s="5">
        <f>VLOOKUP(A68,PV_DAY!A$2:M$913,13,0)</f>
        <v>85750</v>
      </c>
      <c r="L68" s="4" t="str">
        <f t="shared" si="18"/>
        <v>BEARISH</v>
      </c>
      <c r="M68" s="8" t="str">
        <f t="shared" si="19"/>
        <v>GOOD FOR SHORT</v>
      </c>
      <c r="N68" s="5">
        <f>VLOOKUP(B68,LOT!A$1:B$157,2,0)</f>
        <v>250</v>
      </c>
      <c r="O68" s="6" t="str">
        <f t="shared" si="20"/>
        <v/>
      </c>
      <c r="P68" s="4" t="str">
        <f t="shared" si="24"/>
        <v>BEARISH</v>
      </c>
      <c r="Q68" s="20">
        <f t="shared" si="25"/>
        <v>0</v>
      </c>
      <c r="R68" s="20"/>
      <c r="S68" s="4" t="str">
        <f t="shared" si="13"/>
        <v/>
      </c>
      <c r="T68" t="str">
        <f t="shared" si="17"/>
        <v>BEARISH</v>
      </c>
      <c r="U68" t="str">
        <f t="shared" si="26"/>
        <v>BEARISH</v>
      </c>
      <c r="V68">
        <f t="shared" si="27"/>
        <v>-1</v>
      </c>
      <c r="W68">
        <f t="shared" si="28"/>
        <v>-1</v>
      </c>
      <c r="X68" s="32" t="e">
        <f>VLOOKUP(E68,FUTURE!B$3:G$25,6,0)</f>
        <v>#N/A</v>
      </c>
    </row>
    <row r="69" spans="1:24">
      <c r="A69" t="str">
        <f t="shared" si="21"/>
        <v>INFYCE2550</v>
      </c>
      <c r="B69" t="str">
        <f t="shared" si="22"/>
        <v>INFY</v>
      </c>
      <c r="D69">
        <f t="shared" si="23"/>
        <v>260</v>
      </c>
      <c r="E69" s="4" t="str">
        <f>VLOOKUP(D69,CALLS!A$193:F$313,2,0)</f>
        <v xml:space="preserve">INFY </v>
      </c>
      <c r="F69" s="10" t="str">
        <f>VLOOKUP(D69,CALLS!A$193:F$313,3,0)</f>
        <v>CE</v>
      </c>
      <c r="G69" s="5">
        <f>VLOOKUP(D69,CALLS!A$193:F$313,4,0)</f>
        <v>2550</v>
      </c>
      <c r="H69" s="6">
        <f>VLOOKUP(D69,CALLS!A$193:F$313,5,0)</f>
        <v>2.15</v>
      </c>
      <c r="I69" s="5">
        <f>VLOOKUP(D69,CALLS!A$193:F$313,6,0)</f>
        <v>331500</v>
      </c>
      <c r="J69" s="6">
        <f>VLOOKUP(A69,PV_DAY!A$2:M$913,9,0)</f>
        <v>2.0499999999999998</v>
      </c>
      <c r="K69" s="5">
        <f>VLOOKUP(A69,PV_DAY!A$2:M$913,13,0)</f>
        <v>331500</v>
      </c>
      <c r="L69" s="4" t="str">
        <f t="shared" si="18"/>
        <v>BULLISH</v>
      </c>
      <c r="M69" s="8" t="str">
        <f t="shared" si="19"/>
        <v>GOOD FOR LONG</v>
      </c>
      <c r="N69" s="5">
        <f>VLOOKUP(B69,LOT!A$1:B$157,2,0)</f>
        <v>125</v>
      </c>
      <c r="O69" s="6">
        <f t="shared" si="20"/>
        <v>268.75</v>
      </c>
      <c r="P69" s="4" t="str">
        <f t="shared" si="24"/>
        <v>BULLISH</v>
      </c>
      <c r="Q69" s="20">
        <f t="shared" si="25"/>
        <v>0</v>
      </c>
      <c r="R69" s="20"/>
      <c r="S69" s="4" t="str">
        <f t="shared" si="13"/>
        <v/>
      </c>
      <c r="T69" t="str">
        <f t="shared" si="17"/>
        <v>BULLISH</v>
      </c>
      <c r="U69" t="str">
        <f t="shared" si="26"/>
        <v>BULLISH</v>
      </c>
      <c r="V69">
        <f t="shared" si="27"/>
        <v>1</v>
      </c>
      <c r="W69">
        <f t="shared" si="28"/>
        <v>1</v>
      </c>
      <c r="X69" s="32" t="e">
        <f>VLOOKUP(E69,FUTURE!B$3:G$25,6,0)</f>
        <v>#N/A</v>
      </c>
    </row>
    <row r="70" spans="1:24">
      <c r="A70" t="str">
        <f t="shared" si="21"/>
        <v>YESBANKCE490</v>
      </c>
      <c r="B70" t="str">
        <f t="shared" si="22"/>
        <v>YESBANK</v>
      </c>
      <c r="D70">
        <f t="shared" si="23"/>
        <v>261</v>
      </c>
      <c r="E70" s="4" t="str">
        <f>VLOOKUP(D70,CALLS!A$193:F$313,2,0)</f>
        <v xml:space="preserve">YESBANK </v>
      </c>
      <c r="F70" s="10" t="str">
        <f>VLOOKUP(D70,CALLS!A$193:F$313,3,0)</f>
        <v>CE</v>
      </c>
      <c r="G70" s="5">
        <f>VLOOKUP(D70,CALLS!A$193:F$313,4,0)</f>
        <v>490</v>
      </c>
      <c r="H70" s="6">
        <f>VLOOKUP(D70,CALLS!A$193:F$313,5,0)</f>
        <v>7</v>
      </c>
      <c r="I70" s="5">
        <f>VLOOKUP(D70,CALLS!A$193:F$313,6,0)</f>
        <v>163000</v>
      </c>
      <c r="J70" s="6">
        <f>VLOOKUP(A70,PV_DAY!A$2:M$913,9,0)</f>
        <v>6.4</v>
      </c>
      <c r="K70" s="5">
        <f>VLOOKUP(A70,PV_DAY!A$2:M$913,13,0)</f>
        <v>163000</v>
      </c>
      <c r="L70" s="4" t="str">
        <f t="shared" si="18"/>
        <v>BULLISH</v>
      </c>
      <c r="M70" s="8" t="str">
        <f t="shared" si="19"/>
        <v>GOOD FOR LONG</v>
      </c>
      <c r="N70" s="5">
        <f>VLOOKUP(B70,LOT!A$1:B$157,2,0)</f>
        <v>1000</v>
      </c>
      <c r="O70" s="6">
        <f t="shared" si="20"/>
        <v>7000</v>
      </c>
      <c r="P70" s="4" t="str">
        <f t="shared" si="24"/>
        <v>BULLISH</v>
      </c>
      <c r="Q70" s="20">
        <f t="shared" si="25"/>
        <v>0</v>
      </c>
      <c r="R70" s="20"/>
      <c r="S70" s="4" t="str">
        <f t="shared" si="13"/>
        <v/>
      </c>
      <c r="T70" t="str">
        <f t="shared" si="17"/>
        <v>BULLISH</v>
      </c>
      <c r="U70" t="str">
        <f t="shared" si="26"/>
        <v>BULLISH</v>
      </c>
      <c r="V70">
        <f t="shared" si="27"/>
        <v>1</v>
      </c>
      <c r="W70">
        <f t="shared" si="28"/>
        <v>1</v>
      </c>
      <c r="X70" s="32" t="e">
        <f>VLOOKUP(E70,FUTURE!B$3:G$25,6,0)</f>
        <v>#N/A</v>
      </c>
    </row>
    <row r="71" spans="1:24">
      <c r="A71" t="str">
        <f t="shared" si="21"/>
        <v>RELIANCECE900</v>
      </c>
      <c r="B71" t="str">
        <f t="shared" si="22"/>
        <v>RELIANCE</v>
      </c>
      <c r="D71">
        <f t="shared" si="23"/>
        <v>262</v>
      </c>
      <c r="E71" s="4" t="str">
        <f>VLOOKUP(D71,CALLS!A$193:F$313,2,0)</f>
        <v xml:space="preserve">RELIANCE </v>
      </c>
      <c r="F71" s="10" t="str">
        <f>VLOOKUP(D71,CALLS!A$193:F$313,3,0)</f>
        <v>CE</v>
      </c>
      <c r="G71" s="5">
        <f>VLOOKUP(D71,CALLS!A$193:F$313,4,0)</f>
        <v>900</v>
      </c>
      <c r="H71" s="6">
        <f>VLOOKUP(D71,CALLS!A$193:F$313,5,0)</f>
        <v>0.35</v>
      </c>
      <c r="I71" s="5">
        <f>VLOOKUP(D71,CALLS!A$193:F$313,6,0)</f>
        <v>297250</v>
      </c>
      <c r="J71" s="6">
        <f>VLOOKUP(A71,PV_DAY!A$2:M$913,9,0)</f>
        <v>0.4</v>
      </c>
      <c r="K71" s="5">
        <f>VLOOKUP(A71,PV_DAY!A$2:M$913,13,0)</f>
        <v>297250</v>
      </c>
      <c r="L71" s="4" t="str">
        <f t="shared" si="18"/>
        <v>BEARISH</v>
      </c>
      <c r="M71" s="8" t="str">
        <f t="shared" si="19"/>
        <v>GOOD FOR SHORT</v>
      </c>
      <c r="N71" s="5">
        <f>VLOOKUP(B71,LOT!A$1:B$157,2,0)</f>
        <v>250</v>
      </c>
      <c r="O71" s="6" t="str">
        <f t="shared" si="20"/>
        <v/>
      </c>
      <c r="P71" s="4" t="str">
        <f t="shared" si="24"/>
        <v>BEARISH</v>
      </c>
      <c r="Q71" s="20">
        <f t="shared" si="25"/>
        <v>0</v>
      </c>
      <c r="R71" s="20"/>
      <c r="S71" s="4" t="str">
        <f t="shared" si="13"/>
        <v/>
      </c>
      <c r="T71" t="str">
        <f t="shared" si="17"/>
        <v>BEARISH</v>
      </c>
      <c r="U71" t="str">
        <f t="shared" si="26"/>
        <v>BEARISH</v>
      </c>
      <c r="V71">
        <f t="shared" si="27"/>
        <v>-1</v>
      </c>
      <c r="W71">
        <f t="shared" si="28"/>
        <v>-1</v>
      </c>
      <c r="X71" s="32" t="e">
        <f>VLOOKUP(E71,FUTURE!B$3:G$25,6,0)</f>
        <v>#N/A</v>
      </c>
    </row>
    <row r="72" spans="1:24">
      <c r="A72" t="str">
        <f t="shared" si="21"/>
        <v>RCOMCE95</v>
      </c>
      <c r="B72" t="str">
        <f t="shared" si="22"/>
        <v>RCOM</v>
      </c>
      <c r="D72">
        <f t="shared" si="23"/>
        <v>263</v>
      </c>
      <c r="E72" s="4" t="str">
        <f>VLOOKUP(D72,CALLS!A$193:F$313,2,0)</f>
        <v xml:space="preserve">RCOM </v>
      </c>
      <c r="F72" s="10" t="str">
        <f>VLOOKUP(D72,CALLS!A$193:F$313,3,0)</f>
        <v>CE</v>
      </c>
      <c r="G72" s="5">
        <f>VLOOKUP(D72,CALLS!A$193:F$313,4,0)</f>
        <v>95</v>
      </c>
      <c r="H72" s="6">
        <f>VLOOKUP(D72,CALLS!A$193:F$313,5,0)</f>
        <v>0.3</v>
      </c>
      <c r="I72" s="5">
        <f>VLOOKUP(D72,CALLS!A$193:F$313,6,0)</f>
        <v>1252000</v>
      </c>
      <c r="J72" s="6">
        <f>VLOOKUP(A72,PV_DAY!A$2:M$913,9,0)</f>
        <v>0.4</v>
      </c>
      <c r="K72" s="5">
        <f>VLOOKUP(A72,PV_DAY!A$2:M$913,13,0)</f>
        <v>1252000</v>
      </c>
      <c r="L72" s="4" t="str">
        <f t="shared" si="18"/>
        <v>BEARISH</v>
      </c>
      <c r="M72" s="8" t="str">
        <f t="shared" si="19"/>
        <v>GOOD FOR SHORT</v>
      </c>
      <c r="N72" s="5">
        <f>VLOOKUP(B72,LOT!A$1:B$157,2,0)</f>
        <v>4000</v>
      </c>
      <c r="O72" s="6" t="str">
        <f t="shared" si="20"/>
        <v/>
      </c>
      <c r="P72" s="4" t="str">
        <f t="shared" si="24"/>
        <v>BEARISH</v>
      </c>
      <c r="Q72" s="20">
        <f t="shared" si="25"/>
        <v>0</v>
      </c>
      <c r="R72" s="20"/>
      <c r="S72" s="4" t="str">
        <f t="shared" si="13"/>
        <v/>
      </c>
      <c r="T72" t="str">
        <f t="shared" si="17"/>
        <v>BEARISH</v>
      </c>
      <c r="U72" t="str">
        <f t="shared" si="26"/>
        <v>BEARISH</v>
      </c>
      <c r="V72">
        <f t="shared" si="27"/>
        <v>-1</v>
      </c>
      <c r="W72">
        <f t="shared" si="28"/>
        <v>-1</v>
      </c>
      <c r="X72" s="32" t="e">
        <f>VLOOKUP(E72,FUTURE!B$3:G$25,6,0)</f>
        <v>#N/A</v>
      </c>
    </row>
    <row r="73" spans="1:24">
      <c r="A73" t="str">
        <f t="shared" si="21"/>
        <v>INFYCE2800</v>
      </c>
      <c r="B73" t="str">
        <f t="shared" si="22"/>
        <v>INFY</v>
      </c>
      <c r="D73">
        <f t="shared" si="23"/>
        <v>264</v>
      </c>
      <c r="E73" s="4" t="str">
        <f>VLOOKUP(D73,CALLS!A$193:F$313,2,0)</f>
        <v xml:space="preserve">INFY </v>
      </c>
      <c r="F73" s="10" t="str">
        <f>VLOOKUP(D73,CALLS!A$193:F$313,3,0)</f>
        <v>CE</v>
      </c>
      <c r="G73" s="5">
        <f>VLOOKUP(D73,CALLS!A$193:F$313,4,0)</f>
        <v>2800</v>
      </c>
      <c r="H73" s="6">
        <f>VLOOKUP(D73,CALLS!A$193:F$313,5,0)</f>
        <v>1.1499999999999999</v>
      </c>
      <c r="I73" s="5">
        <f>VLOOKUP(D73,CALLS!A$193:F$313,6,0)</f>
        <v>456375</v>
      </c>
      <c r="J73" s="6">
        <f>VLOOKUP(A73,PV_DAY!A$2:M$913,9,0)</f>
        <v>1.1000000000000001</v>
      </c>
      <c r="K73" s="5">
        <f>VLOOKUP(A73,PV_DAY!A$2:M$913,13,0)</f>
        <v>456375</v>
      </c>
      <c r="L73" s="4" t="str">
        <f t="shared" si="18"/>
        <v>BULLISH</v>
      </c>
      <c r="M73" s="8" t="str">
        <f t="shared" si="19"/>
        <v>GOOD FOR LONG</v>
      </c>
      <c r="N73" s="5">
        <f>VLOOKUP(B73,LOT!A$1:B$157,2,0)</f>
        <v>125</v>
      </c>
      <c r="O73" s="6">
        <f t="shared" si="20"/>
        <v>143.75</v>
      </c>
      <c r="P73" s="4" t="str">
        <f t="shared" si="24"/>
        <v>BULLISH</v>
      </c>
      <c r="Q73" s="20">
        <f t="shared" si="25"/>
        <v>0</v>
      </c>
      <c r="R73" s="20"/>
      <c r="S73" s="4" t="str">
        <f t="shared" si="13"/>
        <v/>
      </c>
      <c r="T73" t="str">
        <f t="shared" si="17"/>
        <v>BULLISH</v>
      </c>
      <c r="U73" t="str">
        <f t="shared" si="26"/>
        <v>BULLISH</v>
      </c>
      <c r="V73">
        <f t="shared" si="27"/>
        <v>1</v>
      </c>
      <c r="W73">
        <f t="shared" si="28"/>
        <v>1</v>
      </c>
      <c r="X73" s="32" t="e">
        <f>VLOOKUP(E73,FUTURE!B$3:G$25,6,0)</f>
        <v>#N/A</v>
      </c>
    </row>
    <row r="74" spans="1:24">
      <c r="A74" t="str">
        <f t="shared" si="21"/>
        <v>TATAMOTORSCE270</v>
      </c>
      <c r="B74" t="str">
        <f t="shared" si="22"/>
        <v>TATAMOTORS</v>
      </c>
      <c r="D74">
        <f t="shared" si="23"/>
        <v>265</v>
      </c>
      <c r="E74" s="4" t="str">
        <f>VLOOKUP(D74,CALLS!A$193:F$313,2,0)</f>
        <v>TATAMOTORS</v>
      </c>
      <c r="F74" s="10" t="str">
        <f>VLOOKUP(D74,CALLS!A$193:F$313,3,0)</f>
        <v>CE</v>
      </c>
      <c r="G74" s="5">
        <f>VLOOKUP(D74,CALLS!A$193:F$313,4,0)</f>
        <v>270</v>
      </c>
      <c r="H74" s="6">
        <f>VLOOKUP(D74,CALLS!A$193:F$313,5,0)</f>
        <v>8</v>
      </c>
      <c r="I74" s="5">
        <f>VLOOKUP(D74,CALLS!A$193:F$313,6,0)</f>
        <v>516000</v>
      </c>
      <c r="J74" s="6">
        <f>VLOOKUP(A74,PV_DAY!A$2:M$913,9,0)</f>
        <v>7.65</v>
      </c>
      <c r="K74" s="5">
        <f>VLOOKUP(A74,PV_DAY!A$2:M$913,13,0)</f>
        <v>516000</v>
      </c>
      <c r="L74" s="4" t="str">
        <f t="shared" si="18"/>
        <v>BULLISH</v>
      </c>
      <c r="M74" s="8" t="str">
        <f t="shared" si="19"/>
        <v>GOOD FOR LONG</v>
      </c>
      <c r="N74" s="5">
        <f>VLOOKUP(B74,LOT!A$1:B$157,2,0)</f>
        <v>1000</v>
      </c>
      <c r="O74" s="6">
        <f t="shared" si="20"/>
        <v>8000</v>
      </c>
      <c r="P74" s="4" t="str">
        <f t="shared" si="24"/>
        <v>BULLISH</v>
      </c>
      <c r="Q74" s="20">
        <f t="shared" si="25"/>
        <v>0</v>
      </c>
      <c r="R74" s="20"/>
      <c r="S74" s="4" t="str">
        <f t="shared" ref="S74:S137" si="29">IFERROR(X74,"")</f>
        <v>Long Build Up</v>
      </c>
      <c r="T74" t="str">
        <f t="shared" si="17"/>
        <v>BULLISH</v>
      </c>
      <c r="U74" t="str">
        <f t="shared" si="26"/>
        <v>BULLISH</v>
      </c>
      <c r="V74">
        <f t="shared" si="27"/>
        <v>1</v>
      </c>
      <c r="W74">
        <f t="shared" si="28"/>
        <v>1</v>
      </c>
      <c r="X74" s="32" t="str">
        <f>VLOOKUP(E74,FUTURE!B$3:G$25,6,0)</f>
        <v>Long Build Up</v>
      </c>
    </row>
    <row r="75" spans="1:24">
      <c r="A75" t="str">
        <f t="shared" si="21"/>
        <v>IFCICE30</v>
      </c>
      <c r="B75" t="str">
        <f t="shared" si="22"/>
        <v>IFCI</v>
      </c>
      <c r="D75">
        <f t="shared" si="23"/>
        <v>266</v>
      </c>
      <c r="E75" s="4" t="str">
        <f>VLOOKUP(D75,CALLS!A$193:F$313,2,0)</f>
        <v xml:space="preserve">IFCI </v>
      </c>
      <c r="F75" s="10" t="str">
        <f>VLOOKUP(D75,CALLS!A$193:F$313,3,0)</f>
        <v>CE</v>
      </c>
      <c r="G75" s="5">
        <f>VLOOKUP(D75,CALLS!A$193:F$313,4,0)</f>
        <v>30</v>
      </c>
      <c r="H75" s="6">
        <f>VLOOKUP(D75,CALLS!A$193:F$313,5,0)</f>
        <v>0.4</v>
      </c>
      <c r="I75" s="5">
        <f>VLOOKUP(D75,CALLS!A$193:F$313,6,0)</f>
        <v>6896000</v>
      </c>
      <c r="J75" s="6">
        <f>VLOOKUP(A75,PV_DAY!A$2:M$913,9,0)</f>
        <v>0.4</v>
      </c>
      <c r="K75" s="5">
        <f>VLOOKUP(A75,PV_DAY!A$2:M$913,13,0)</f>
        <v>6896000</v>
      </c>
      <c r="L75" s="4" t="str">
        <f t="shared" si="18"/>
        <v>BULLISH</v>
      </c>
      <c r="M75" s="8" t="str">
        <f t="shared" si="19"/>
        <v>GOOD FOR LONG</v>
      </c>
      <c r="N75" s="5">
        <f>VLOOKUP(B75,LOT!A$1:B$157,2,0)</f>
        <v>8000</v>
      </c>
      <c r="O75" s="6">
        <f t="shared" si="20"/>
        <v>3200</v>
      </c>
      <c r="P75" s="4" t="str">
        <f t="shared" si="24"/>
        <v>BULLISH</v>
      </c>
      <c r="Q75" s="20">
        <f t="shared" si="25"/>
        <v>0</v>
      </c>
      <c r="R75" s="20"/>
      <c r="S75" s="4" t="str">
        <f t="shared" si="29"/>
        <v/>
      </c>
      <c r="T75" t="str">
        <f t="shared" si="17"/>
        <v>BULLISH</v>
      </c>
      <c r="U75" t="str">
        <f t="shared" si="26"/>
        <v>BULLISH</v>
      </c>
      <c r="V75">
        <f t="shared" si="27"/>
        <v>1</v>
      </c>
      <c r="W75">
        <f t="shared" si="28"/>
        <v>1</v>
      </c>
      <c r="X75" s="32" t="e">
        <f>VLOOKUP(E75,FUTURE!B$3:G$25,6,0)</f>
        <v>#N/A</v>
      </c>
    </row>
    <row r="76" spans="1:24">
      <c r="A76" t="str">
        <f t="shared" si="21"/>
        <v>RPOWERCE70</v>
      </c>
      <c r="B76" t="str">
        <f t="shared" si="22"/>
        <v>RPOWER</v>
      </c>
      <c r="D76">
        <f t="shared" si="23"/>
        <v>267</v>
      </c>
      <c r="E76" s="4" t="str">
        <f>VLOOKUP(D76,CALLS!A$193:F$313,2,0)</f>
        <v xml:space="preserve">RPOWER </v>
      </c>
      <c r="F76" s="10" t="str">
        <f>VLOOKUP(D76,CALLS!A$193:F$313,3,0)</f>
        <v>CE</v>
      </c>
      <c r="G76" s="5">
        <f>VLOOKUP(D76,CALLS!A$193:F$313,4,0)</f>
        <v>70</v>
      </c>
      <c r="H76" s="6">
        <f>VLOOKUP(D76,CALLS!A$193:F$313,5,0)</f>
        <v>1.75</v>
      </c>
      <c r="I76" s="5">
        <f>VLOOKUP(D76,CALLS!A$193:F$313,6,0)</f>
        <v>2464000</v>
      </c>
      <c r="J76" s="6">
        <f>VLOOKUP(A76,PV_DAY!A$2:M$913,9,0)</f>
        <v>1.8</v>
      </c>
      <c r="K76" s="5">
        <f>VLOOKUP(A76,PV_DAY!A$2:M$913,13,0)</f>
        <v>2464000</v>
      </c>
      <c r="L76" s="4" t="str">
        <f t="shared" si="18"/>
        <v>BEARISH</v>
      </c>
      <c r="M76" s="8" t="str">
        <f t="shared" si="19"/>
        <v>GOOD FOR SHORT</v>
      </c>
      <c r="N76" s="5">
        <f>VLOOKUP(B76,LOT!A$1:B$157,2,0)</f>
        <v>4000</v>
      </c>
      <c r="O76" s="6" t="str">
        <f t="shared" si="20"/>
        <v/>
      </c>
      <c r="P76" s="4" t="str">
        <f t="shared" si="24"/>
        <v>BEARISH</v>
      </c>
      <c r="Q76" s="20">
        <f t="shared" si="25"/>
        <v>0</v>
      </c>
      <c r="R76" s="20"/>
      <c r="S76" s="4" t="str">
        <f t="shared" si="29"/>
        <v/>
      </c>
      <c r="T76" t="str">
        <f t="shared" si="17"/>
        <v>BEARISH</v>
      </c>
      <c r="U76" t="str">
        <f t="shared" si="26"/>
        <v>BEARISH</v>
      </c>
      <c r="V76">
        <f t="shared" si="27"/>
        <v>-1</v>
      </c>
      <c r="W76">
        <f t="shared" si="28"/>
        <v>-1</v>
      </c>
      <c r="X76" s="32" t="e">
        <f>VLOOKUP(E76,FUTURE!B$3:G$25,6,0)</f>
        <v>#N/A</v>
      </c>
    </row>
    <row r="77" spans="1:24">
      <c r="A77" t="str">
        <f t="shared" si="21"/>
        <v>RPOWERCE75</v>
      </c>
      <c r="B77" t="str">
        <f t="shared" si="22"/>
        <v>RPOWER</v>
      </c>
      <c r="D77">
        <f t="shared" si="23"/>
        <v>268</v>
      </c>
      <c r="E77" s="4" t="str">
        <f>VLOOKUP(D77,CALLS!A$193:F$313,2,0)</f>
        <v xml:space="preserve">RPOWER </v>
      </c>
      <c r="F77" s="10" t="str">
        <f>VLOOKUP(D77,CALLS!A$193:F$313,3,0)</f>
        <v>CE</v>
      </c>
      <c r="G77" s="5">
        <f>VLOOKUP(D77,CALLS!A$193:F$313,4,0)</f>
        <v>75</v>
      </c>
      <c r="H77" s="6">
        <f>VLOOKUP(D77,CALLS!A$193:F$313,5,0)</f>
        <v>0.5</v>
      </c>
      <c r="I77" s="5">
        <f>VLOOKUP(D77,CALLS!A$193:F$313,6,0)</f>
        <v>2112000</v>
      </c>
      <c r="J77" s="6">
        <f>VLOOKUP(A77,PV_DAY!A$2:M$913,9,0)</f>
        <v>0.6</v>
      </c>
      <c r="K77" s="5">
        <f>VLOOKUP(A77,PV_DAY!A$2:M$913,13,0)</f>
        <v>2112000</v>
      </c>
      <c r="L77" s="4" t="str">
        <f t="shared" si="18"/>
        <v>BEARISH</v>
      </c>
      <c r="M77" s="8" t="str">
        <f t="shared" si="19"/>
        <v>GOOD FOR SHORT</v>
      </c>
      <c r="N77" s="5">
        <f>VLOOKUP(B77,LOT!A$1:B$157,2,0)</f>
        <v>4000</v>
      </c>
      <c r="O77" s="6" t="str">
        <f t="shared" si="20"/>
        <v/>
      </c>
      <c r="P77" s="4" t="str">
        <f t="shared" si="24"/>
        <v>BEARISH</v>
      </c>
      <c r="Q77" s="20">
        <f t="shared" si="25"/>
        <v>0</v>
      </c>
      <c r="R77" s="20"/>
      <c r="S77" s="4" t="str">
        <f t="shared" si="29"/>
        <v/>
      </c>
      <c r="T77" t="str">
        <f t="shared" si="17"/>
        <v>BEARISH</v>
      </c>
      <c r="U77" t="str">
        <f t="shared" si="26"/>
        <v>BEARISH</v>
      </c>
      <c r="V77">
        <f t="shared" si="27"/>
        <v>-1</v>
      </c>
      <c r="W77">
        <f t="shared" si="28"/>
        <v>-1</v>
      </c>
      <c r="X77" s="32" t="e">
        <f>VLOOKUP(E77,FUTURE!B$3:G$25,6,0)</f>
        <v>#N/A</v>
      </c>
    </row>
    <row r="78" spans="1:24">
      <c r="A78" t="str">
        <f t="shared" si="21"/>
        <v>RELCAPITALCE340</v>
      </c>
      <c r="B78" t="str">
        <f t="shared" si="22"/>
        <v>RELCAPITAL</v>
      </c>
      <c r="D78">
        <f t="shared" si="23"/>
        <v>269</v>
      </c>
      <c r="E78" s="4" t="str">
        <f>VLOOKUP(D78,CALLS!A$193:F$313,2,0)</f>
        <v>RELCAPITAL</v>
      </c>
      <c r="F78" s="10" t="str">
        <f>VLOOKUP(D78,CALLS!A$193:F$313,3,0)</f>
        <v>CE</v>
      </c>
      <c r="G78" s="5">
        <f>VLOOKUP(D78,CALLS!A$193:F$313,4,0)</f>
        <v>340</v>
      </c>
      <c r="H78" s="6">
        <f>VLOOKUP(D78,CALLS!A$193:F$313,5,0)</f>
        <v>6.9</v>
      </c>
      <c r="I78" s="5">
        <f>VLOOKUP(D78,CALLS!A$193:F$313,6,0)</f>
        <v>577000</v>
      </c>
      <c r="J78" s="6">
        <f>VLOOKUP(A78,PV_DAY!A$2:M$913,9,0)</f>
        <v>6.85</v>
      </c>
      <c r="K78" s="5">
        <f>VLOOKUP(A78,PV_DAY!A$2:M$913,13,0)</f>
        <v>577000</v>
      </c>
      <c r="L78" s="4" t="str">
        <f t="shared" si="18"/>
        <v>BULLISH</v>
      </c>
      <c r="M78" s="8" t="str">
        <f t="shared" si="19"/>
        <v>GOOD FOR LONG</v>
      </c>
      <c r="N78" s="5">
        <f>VLOOKUP(B78,LOT!A$1:B$157,2,0)</f>
        <v>1000</v>
      </c>
      <c r="O78" s="6">
        <f t="shared" si="20"/>
        <v>6900</v>
      </c>
      <c r="P78" s="4" t="str">
        <f t="shared" si="24"/>
        <v>BULLISH</v>
      </c>
      <c r="Q78" s="20">
        <f t="shared" si="25"/>
        <v>0</v>
      </c>
      <c r="R78" s="20"/>
      <c r="S78" s="4" t="str">
        <f t="shared" si="29"/>
        <v/>
      </c>
      <c r="T78" t="str">
        <f t="shared" si="17"/>
        <v>BULLISH</v>
      </c>
      <c r="U78" t="str">
        <f t="shared" si="26"/>
        <v>BULLISH</v>
      </c>
      <c r="V78">
        <f t="shared" si="27"/>
        <v>1</v>
      </c>
      <c r="W78">
        <f t="shared" si="28"/>
        <v>1</v>
      </c>
      <c r="X78" s="32" t="e">
        <f>VLOOKUP(E78,FUTURE!B$3:G$25,6,0)</f>
        <v>#N/A</v>
      </c>
    </row>
    <row r="79" spans="1:24">
      <c r="A79" t="str">
        <f t="shared" si="21"/>
        <v>TCSCE1480</v>
      </c>
      <c r="B79" t="str">
        <f t="shared" si="22"/>
        <v>TCS</v>
      </c>
      <c r="D79">
        <f t="shared" si="23"/>
        <v>270</v>
      </c>
      <c r="E79" s="4" t="str">
        <f>VLOOKUP(D79,CALLS!A$193:F$313,2,0)</f>
        <v xml:space="preserve">TCS </v>
      </c>
      <c r="F79" s="10" t="str">
        <f>VLOOKUP(D79,CALLS!A$193:F$313,3,0)</f>
        <v>CE</v>
      </c>
      <c r="G79" s="5">
        <f>VLOOKUP(D79,CALLS!A$193:F$313,4,0)</f>
        <v>1480</v>
      </c>
      <c r="H79" s="6">
        <f>VLOOKUP(D79,CALLS!A$193:F$313,5,0)</f>
        <v>41.45</v>
      </c>
      <c r="I79" s="5">
        <f>VLOOKUP(D79,CALLS!A$193:F$313,6,0)</f>
        <v>99500</v>
      </c>
      <c r="J79" s="6">
        <f>VLOOKUP(A79,PV_DAY!A$2:M$913,9,0)</f>
        <v>41.75</v>
      </c>
      <c r="K79" s="5">
        <f>VLOOKUP(A79,PV_DAY!A$2:M$913,13,0)</f>
        <v>99500</v>
      </c>
      <c r="L79" s="4" t="str">
        <f t="shared" si="18"/>
        <v>BEARISH</v>
      </c>
      <c r="M79" s="8" t="str">
        <f t="shared" si="19"/>
        <v>GOOD FOR SHORT</v>
      </c>
      <c r="N79" s="5">
        <f>VLOOKUP(B79,LOT!A$1:B$157,2,0)</f>
        <v>250</v>
      </c>
      <c r="O79" s="6" t="str">
        <f t="shared" si="20"/>
        <v/>
      </c>
      <c r="P79" s="4" t="str">
        <f t="shared" si="24"/>
        <v>BEARISH</v>
      </c>
      <c r="Q79" s="20">
        <f t="shared" si="25"/>
        <v>0</v>
      </c>
      <c r="R79" s="20"/>
      <c r="S79" s="4" t="str">
        <f t="shared" si="29"/>
        <v/>
      </c>
      <c r="T79" t="str">
        <f t="shared" si="17"/>
        <v>BEARISH</v>
      </c>
      <c r="U79" t="str">
        <f t="shared" si="26"/>
        <v>BEARISH</v>
      </c>
      <c r="V79">
        <f t="shared" si="27"/>
        <v>-1</v>
      </c>
      <c r="W79">
        <f t="shared" si="28"/>
        <v>-1</v>
      </c>
      <c r="X79" s="32" t="e">
        <f>VLOOKUP(E79,FUTURE!B$3:G$25,6,0)</f>
        <v>#N/A</v>
      </c>
    </row>
    <row r="80" spans="1:24">
      <c r="A80" t="str">
        <f t="shared" si="21"/>
        <v>SBINCE2100</v>
      </c>
      <c r="B80" t="str">
        <f t="shared" si="22"/>
        <v>SBIN</v>
      </c>
      <c r="D80">
        <f t="shared" si="23"/>
        <v>271</v>
      </c>
      <c r="E80" s="4" t="str">
        <f>VLOOKUP(D80,CALLS!A$193:F$313,2,0)</f>
        <v xml:space="preserve">SBIN </v>
      </c>
      <c r="F80" s="10" t="str">
        <f>VLOOKUP(D80,CALLS!A$193:F$313,3,0)</f>
        <v>CE</v>
      </c>
      <c r="G80" s="5">
        <f>VLOOKUP(D80,CALLS!A$193:F$313,4,0)</f>
        <v>2100</v>
      </c>
      <c r="H80" s="6">
        <f>VLOOKUP(D80,CALLS!A$193:F$313,5,0)</f>
        <v>137.4</v>
      </c>
      <c r="I80" s="5">
        <f>VLOOKUP(D80,CALLS!A$193:F$313,6,0)</f>
        <v>143750</v>
      </c>
      <c r="J80" s="6">
        <f>VLOOKUP(A80,PV_DAY!A$2:M$913,9,0)</f>
        <v>141.30000000000001</v>
      </c>
      <c r="K80" s="5">
        <f>VLOOKUP(A80,PV_DAY!A$2:M$913,13,0)</f>
        <v>143750</v>
      </c>
      <c r="L80" s="4" t="str">
        <f t="shared" si="18"/>
        <v>BEARISH</v>
      </c>
      <c r="M80" s="8" t="str">
        <f t="shared" si="19"/>
        <v>GOOD FOR SHORT</v>
      </c>
      <c r="N80" s="5">
        <f>VLOOKUP(B80,LOT!A$1:B$157,2,0)</f>
        <v>125</v>
      </c>
      <c r="O80" s="6" t="str">
        <f t="shared" si="20"/>
        <v/>
      </c>
      <c r="P80" s="4" t="str">
        <f t="shared" si="24"/>
        <v>BEARISH</v>
      </c>
      <c r="Q80" s="20">
        <f t="shared" si="25"/>
        <v>0</v>
      </c>
      <c r="R80" s="20"/>
      <c r="S80" s="4" t="str">
        <f t="shared" si="29"/>
        <v/>
      </c>
      <c r="T80" t="str">
        <f t="shared" si="17"/>
        <v>BEARISH</v>
      </c>
      <c r="U80" t="str">
        <f t="shared" si="26"/>
        <v>BEARISH</v>
      </c>
      <c r="V80">
        <f t="shared" si="27"/>
        <v>-1</v>
      </c>
      <c r="W80">
        <f t="shared" si="28"/>
        <v>-1</v>
      </c>
      <c r="X80" s="32" t="e">
        <f>VLOOKUP(E80,FUTURE!B$3:G$25,6,0)</f>
        <v>#N/A</v>
      </c>
    </row>
    <row r="81" spans="1:24">
      <c r="A81" t="str">
        <f t="shared" si="21"/>
        <v>RELINFRACE380</v>
      </c>
      <c r="B81" t="str">
        <f t="shared" si="22"/>
        <v>RELINFRA</v>
      </c>
      <c r="D81">
        <f t="shared" si="23"/>
        <v>272</v>
      </c>
      <c r="E81" s="4" t="str">
        <f>VLOOKUP(D81,CALLS!A$193:F$313,2,0)</f>
        <v xml:space="preserve">RELINFRA </v>
      </c>
      <c r="F81" s="10" t="str">
        <f>VLOOKUP(D81,CALLS!A$193:F$313,3,0)</f>
        <v>CE</v>
      </c>
      <c r="G81" s="5">
        <f>VLOOKUP(D81,CALLS!A$193:F$313,4,0)</f>
        <v>380</v>
      </c>
      <c r="H81" s="6">
        <f>VLOOKUP(D81,CALLS!A$193:F$313,5,0)</f>
        <v>3.4</v>
      </c>
      <c r="I81" s="5">
        <f>VLOOKUP(D81,CALLS!A$193:F$313,6,0)</f>
        <v>375000</v>
      </c>
      <c r="J81" s="6">
        <f>VLOOKUP(A81,PV_DAY!A$2:M$913,9,0)</f>
        <v>3.7</v>
      </c>
      <c r="K81" s="5">
        <f>VLOOKUP(A81,PV_DAY!A$2:M$913,13,0)</f>
        <v>375000</v>
      </c>
      <c r="L81" s="4" t="str">
        <f t="shared" si="18"/>
        <v>BEARISH</v>
      </c>
      <c r="M81" s="8" t="str">
        <f t="shared" si="19"/>
        <v>GOOD FOR SHORT</v>
      </c>
      <c r="N81" s="5">
        <f>VLOOKUP(B81,LOT!A$1:B$157,2,0)</f>
        <v>500</v>
      </c>
      <c r="O81" s="6" t="str">
        <f t="shared" si="20"/>
        <v/>
      </c>
      <c r="P81" s="4" t="str">
        <f t="shared" si="24"/>
        <v>BEARISH</v>
      </c>
      <c r="Q81" s="20">
        <f t="shared" si="25"/>
        <v>0</v>
      </c>
      <c r="R81" s="20"/>
      <c r="S81" s="4" t="str">
        <f t="shared" si="29"/>
        <v/>
      </c>
      <c r="T81" t="str">
        <f t="shared" si="17"/>
        <v>BEARISH</v>
      </c>
      <c r="U81" t="str">
        <f t="shared" si="26"/>
        <v>BEARISH</v>
      </c>
      <c r="V81">
        <f t="shared" si="27"/>
        <v>-1</v>
      </c>
      <c r="W81">
        <f t="shared" si="28"/>
        <v>-1</v>
      </c>
      <c r="X81" s="32" t="e">
        <f>VLOOKUP(E81,FUTURE!B$3:G$25,6,0)</f>
        <v>#N/A</v>
      </c>
    </row>
    <row r="82" spans="1:24">
      <c r="A82" t="str">
        <f t="shared" si="21"/>
        <v>JSWSTEELCE740</v>
      </c>
      <c r="B82" t="str">
        <f t="shared" si="22"/>
        <v>JSWSTEEL</v>
      </c>
      <c r="D82">
        <f t="shared" si="23"/>
        <v>273</v>
      </c>
      <c r="E82" s="4" t="str">
        <f>VLOOKUP(D82,CALLS!A$193:F$313,2,0)</f>
        <v xml:space="preserve">JSWSTEEL </v>
      </c>
      <c r="F82" s="10" t="str">
        <f>VLOOKUP(D82,CALLS!A$193:F$313,3,0)</f>
        <v>CE</v>
      </c>
      <c r="G82" s="5">
        <f>VLOOKUP(D82,CALLS!A$193:F$313,4,0)</f>
        <v>740</v>
      </c>
      <c r="H82" s="6">
        <f>VLOOKUP(D82,CALLS!A$193:F$313,5,0)</f>
        <v>23.35</v>
      </c>
      <c r="I82" s="5">
        <f>VLOOKUP(D82,CALLS!A$193:F$313,6,0)</f>
        <v>106500</v>
      </c>
      <c r="J82" s="6">
        <f>VLOOKUP(A82,PV_DAY!A$2:M$913,9,0)</f>
        <v>23.75</v>
      </c>
      <c r="K82" s="5">
        <f>VLOOKUP(A82,PV_DAY!A$2:M$913,13,0)</f>
        <v>106500</v>
      </c>
      <c r="L82" s="4" t="str">
        <f t="shared" si="18"/>
        <v>BEARISH</v>
      </c>
      <c r="M82" s="8" t="str">
        <f t="shared" si="19"/>
        <v>GOOD FOR SHORT</v>
      </c>
      <c r="N82" s="5">
        <f>VLOOKUP(B82,LOT!A$1:B$157,2,0)</f>
        <v>500</v>
      </c>
      <c r="O82" s="6" t="str">
        <f t="shared" si="20"/>
        <v/>
      </c>
      <c r="P82" s="4" t="str">
        <f t="shared" si="24"/>
        <v>BEARISH</v>
      </c>
      <c r="Q82" s="20">
        <f t="shared" si="25"/>
        <v>0</v>
      </c>
      <c r="R82" s="20"/>
      <c r="S82" s="4" t="str">
        <f t="shared" si="29"/>
        <v/>
      </c>
      <c r="T82" t="str">
        <f t="shared" si="17"/>
        <v>BEARISH</v>
      </c>
      <c r="U82" t="str">
        <f t="shared" si="26"/>
        <v>BEARISH</v>
      </c>
      <c r="V82">
        <f t="shared" si="27"/>
        <v>-1</v>
      </c>
      <c r="W82">
        <f t="shared" si="28"/>
        <v>-1</v>
      </c>
      <c r="X82" s="32" t="e">
        <f>VLOOKUP(E82,FUTURE!B$3:G$25,6,0)</f>
        <v>#N/A</v>
      </c>
    </row>
    <row r="83" spans="1:24">
      <c r="A83" t="str">
        <f t="shared" si="21"/>
        <v>BHELCE190</v>
      </c>
      <c r="B83" t="str">
        <f t="shared" si="22"/>
        <v>BHEL</v>
      </c>
      <c r="D83">
        <f t="shared" si="23"/>
        <v>274</v>
      </c>
      <c r="E83" s="4" t="str">
        <f>VLOOKUP(D83,CALLS!A$193:F$313,2,0)</f>
        <v xml:space="preserve">BHEL </v>
      </c>
      <c r="F83" s="10" t="str">
        <f>VLOOKUP(D83,CALLS!A$193:F$313,3,0)</f>
        <v>CE</v>
      </c>
      <c r="G83" s="5">
        <f>VLOOKUP(D83,CALLS!A$193:F$313,4,0)</f>
        <v>190</v>
      </c>
      <c r="H83" s="6">
        <f>VLOOKUP(D83,CALLS!A$193:F$313,5,0)</f>
        <v>1.55</v>
      </c>
      <c r="I83" s="5">
        <f>VLOOKUP(D83,CALLS!A$193:F$313,6,0)</f>
        <v>1683000</v>
      </c>
      <c r="J83" s="6">
        <f>VLOOKUP(A83,PV_DAY!A$2:M$913,9,0)</f>
        <v>1.45</v>
      </c>
      <c r="K83" s="5">
        <f>VLOOKUP(A83,PV_DAY!A$2:M$913,13,0)</f>
        <v>1683000</v>
      </c>
      <c r="L83" s="4" t="str">
        <f t="shared" si="18"/>
        <v>BULLISH</v>
      </c>
      <c r="M83" s="8" t="str">
        <f t="shared" si="19"/>
        <v>GOOD FOR LONG</v>
      </c>
      <c r="N83" s="5">
        <f>VLOOKUP(B83,LOT!A$1:B$157,2,0)</f>
        <v>1000</v>
      </c>
      <c r="O83" s="6">
        <f t="shared" si="20"/>
        <v>1550</v>
      </c>
      <c r="P83" s="4" t="str">
        <f t="shared" si="24"/>
        <v>BULLISH</v>
      </c>
      <c r="Q83" s="20">
        <f t="shared" si="25"/>
        <v>0</v>
      </c>
      <c r="R83" s="20"/>
      <c r="S83" s="4" t="str">
        <f t="shared" si="29"/>
        <v/>
      </c>
      <c r="T83" t="str">
        <f t="shared" si="17"/>
        <v>BULLISH</v>
      </c>
      <c r="U83" t="str">
        <f t="shared" si="26"/>
        <v>BULLISH</v>
      </c>
      <c r="V83">
        <f t="shared" si="27"/>
        <v>1</v>
      </c>
      <c r="W83">
        <f t="shared" si="28"/>
        <v>1</v>
      </c>
      <c r="X83" s="32" t="e">
        <f>VLOOKUP(E83,FUTURE!B$3:G$25,6,0)</f>
        <v>#N/A</v>
      </c>
    </row>
    <row r="84" spans="1:24">
      <c r="A84" t="str">
        <f t="shared" si="21"/>
        <v>MCDOWELL-NCE2050</v>
      </c>
      <c r="B84" t="str">
        <f t="shared" si="22"/>
        <v>MCDOWELL-N</v>
      </c>
      <c r="D84">
        <f t="shared" si="23"/>
        <v>275</v>
      </c>
      <c r="E84" s="4" t="str">
        <f>VLOOKUP(D84,CALLS!A$193:F$313,2,0)</f>
        <v>MCDOWELL-N</v>
      </c>
      <c r="F84" s="10" t="str">
        <f>VLOOKUP(D84,CALLS!A$193:F$313,3,0)</f>
        <v>CE</v>
      </c>
      <c r="G84" s="5">
        <f>VLOOKUP(D84,CALLS!A$193:F$313,4,0)</f>
        <v>2050</v>
      </c>
      <c r="H84" s="6">
        <f>VLOOKUP(D84,CALLS!A$193:F$313,5,0)</f>
        <v>137</v>
      </c>
      <c r="I84" s="5">
        <f>VLOOKUP(D84,CALLS!A$193:F$313,6,0)</f>
        <v>45750</v>
      </c>
      <c r="J84" s="6">
        <f>VLOOKUP(A84,PV_DAY!A$2:M$913,9,0)</f>
        <v>130.69999999999999</v>
      </c>
      <c r="K84" s="5">
        <f>VLOOKUP(A84,PV_DAY!A$2:M$913,13,0)</f>
        <v>45750</v>
      </c>
      <c r="L84" s="4" t="str">
        <f t="shared" si="18"/>
        <v>BULLISH</v>
      </c>
      <c r="M84" s="8" t="str">
        <f t="shared" si="19"/>
        <v>GOOD FOR LONG</v>
      </c>
      <c r="N84" s="5">
        <f>VLOOKUP(B84,LOT!A$1:B$157,2,0)</f>
        <v>250</v>
      </c>
      <c r="O84" s="6">
        <f t="shared" si="20"/>
        <v>34250</v>
      </c>
      <c r="P84" s="4" t="str">
        <f t="shared" si="24"/>
        <v>BULLISH</v>
      </c>
      <c r="Q84" s="20">
        <f t="shared" si="25"/>
        <v>0</v>
      </c>
      <c r="R84" s="20"/>
      <c r="S84" s="4" t="str">
        <f t="shared" si="29"/>
        <v>Short Covering</v>
      </c>
      <c r="T84" t="str">
        <f t="shared" si="17"/>
        <v>BULLISH</v>
      </c>
      <c r="U84" t="str">
        <f t="shared" si="26"/>
        <v>BULLISH</v>
      </c>
      <c r="V84">
        <f t="shared" si="27"/>
        <v>1</v>
      </c>
      <c r="W84">
        <f t="shared" si="28"/>
        <v>1</v>
      </c>
      <c r="X84" s="32" t="str">
        <f>VLOOKUP(E84,FUTURE!B$3:G$25,6,0)</f>
        <v>Short Covering</v>
      </c>
    </row>
    <row r="85" spans="1:24">
      <c r="A85" t="str">
        <f t="shared" si="21"/>
        <v>ITCCE320</v>
      </c>
      <c r="B85" t="str">
        <f t="shared" si="22"/>
        <v>ITC</v>
      </c>
      <c r="D85">
        <f t="shared" si="23"/>
        <v>276</v>
      </c>
      <c r="E85" s="4" t="str">
        <f>VLOOKUP(D85,CALLS!A$193:F$313,2,0)</f>
        <v xml:space="preserve">ITC </v>
      </c>
      <c r="F85" s="10" t="str">
        <f>VLOOKUP(D85,CALLS!A$193:F$313,3,0)</f>
        <v>CE</v>
      </c>
      <c r="G85" s="5">
        <f>VLOOKUP(D85,CALLS!A$193:F$313,4,0)</f>
        <v>320</v>
      </c>
      <c r="H85" s="6">
        <f>VLOOKUP(D85,CALLS!A$193:F$313,5,0)</f>
        <v>2.5</v>
      </c>
      <c r="I85" s="5">
        <f>VLOOKUP(D85,CALLS!A$193:F$313,6,0)</f>
        <v>725000</v>
      </c>
      <c r="J85" s="6">
        <f>VLOOKUP(A85,PV_DAY!A$2:M$913,9,0)</f>
        <v>2.4</v>
      </c>
      <c r="K85" s="5">
        <f>VLOOKUP(A85,PV_DAY!A$2:M$913,13,0)</f>
        <v>725000</v>
      </c>
      <c r="L85" s="4" t="str">
        <f t="shared" si="18"/>
        <v>BULLISH</v>
      </c>
      <c r="M85" s="8" t="str">
        <f t="shared" si="19"/>
        <v>GOOD FOR LONG</v>
      </c>
      <c r="N85" s="5">
        <f>VLOOKUP(B85,LOT!A$1:B$157,2,0)</f>
        <v>1000</v>
      </c>
      <c r="O85" s="6">
        <f t="shared" si="20"/>
        <v>2500</v>
      </c>
      <c r="P85" s="4" t="str">
        <f t="shared" si="24"/>
        <v>BULLISH</v>
      </c>
      <c r="Q85" s="20">
        <f t="shared" si="25"/>
        <v>0</v>
      </c>
      <c r="R85" s="20"/>
      <c r="S85" s="4" t="str">
        <f t="shared" si="29"/>
        <v/>
      </c>
      <c r="T85" t="str">
        <f t="shared" si="17"/>
        <v>BULLISH</v>
      </c>
      <c r="U85" t="str">
        <f t="shared" si="26"/>
        <v>BULLISH</v>
      </c>
      <c r="V85">
        <f t="shared" si="27"/>
        <v>1</v>
      </c>
      <c r="W85">
        <f t="shared" si="28"/>
        <v>1</v>
      </c>
      <c r="X85" s="32" t="e">
        <f>VLOOKUP(E85,FUTURE!B$3:G$25,6,0)</f>
        <v>#N/A</v>
      </c>
    </row>
    <row r="86" spans="1:24">
      <c r="A86" t="str">
        <f t="shared" si="21"/>
        <v>LTCE1400</v>
      </c>
      <c r="B86" t="str">
        <f t="shared" si="22"/>
        <v>LT</v>
      </c>
      <c r="D86">
        <f t="shared" si="23"/>
        <v>277</v>
      </c>
      <c r="E86" s="4" t="str">
        <f>VLOOKUP(D86,CALLS!A$193:F$313,2,0)</f>
        <v xml:space="preserve">LT </v>
      </c>
      <c r="F86" s="10" t="str">
        <f>VLOOKUP(D86,CALLS!A$193:F$313,3,0)</f>
        <v>CE</v>
      </c>
      <c r="G86" s="5">
        <f>VLOOKUP(D86,CALLS!A$193:F$313,4,0)</f>
        <v>1400</v>
      </c>
      <c r="H86" s="6">
        <f>VLOOKUP(D86,CALLS!A$193:F$313,5,0)</f>
        <v>39.799999999999997</v>
      </c>
      <c r="I86" s="5">
        <f>VLOOKUP(D86,CALLS!A$193:F$313,6,0)</f>
        <v>174500</v>
      </c>
      <c r="J86" s="6">
        <f>VLOOKUP(A86,PV_DAY!A$2:M$913,9,0)</f>
        <v>39.799999999999997</v>
      </c>
      <c r="K86" s="5">
        <f>VLOOKUP(A86,PV_DAY!A$2:M$913,13,0)</f>
        <v>174500</v>
      </c>
      <c r="L86" s="4" t="str">
        <f t="shared" si="18"/>
        <v>BULLISH</v>
      </c>
      <c r="M86" s="8" t="str">
        <f t="shared" si="19"/>
        <v>GOOD FOR LONG</v>
      </c>
      <c r="N86" s="5">
        <f>VLOOKUP(B86,LOT!A$1:B$157,2,0)</f>
        <v>250</v>
      </c>
      <c r="O86" s="6">
        <f t="shared" si="20"/>
        <v>9950</v>
      </c>
      <c r="P86" s="4" t="str">
        <f t="shared" si="24"/>
        <v>BULLISH</v>
      </c>
      <c r="Q86" s="20">
        <f t="shared" si="25"/>
        <v>0</v>
      </c>
      <c r="R86" s="20"/>
      <c r="S86" s="4" t="str">
        <f t="shared" si="29"/>
        <v/>
      </c>
      <c r="T86" t="str">
        <f t="shared" si="17"/>
        <v>BULLISH</v>
      </c>
      <c r="U86" t="str">
        <f t="shared" si="26"/>
        <v>BULLISH</v>
      </c>
      <c r="V86">
        <f t="shared" si="27"/>
        <v>1</v>
      </c>
      <c r="W86">
        <f t="shared" si="28"/>
        <v>1</v>
      </c>
      <c r="X86" s="32" t="e">
        <f>VLOOKUP(E86,FUTURE!B$3:G$25,6,0)</f>
        <v>#N/A</v>
      </c>
    </row>
    <row r="87" spans="1:24">
      <c r="A87" t="str">
        <f t="shared" si="21"/>
        <v>RELCAPITALCE360</v>
      </c>
      <c r="B87" t="str">
        <f t="shared" si="22"/>
        <v>RELCAPITAL</v>
      </c>
      <c r="D87">
        <f t="shared" si="23"/>
        <v>278</v>
      </c>
      <c r="E87" s="4" t="str">
        <f>VLOOKUP(D87,CALLS!A$193:F$313,2,0)</f>
        <v>RELCAPITAL</v>
      </c>
      <c r="F87" s="10" t="str">
        <f>VLOOKUP(D87,CALLS!A$193:F$313,3,0)</f>
        <v>CE</v>
      </c>
      <c r="G87" s="5">
        <f>VLOOKUP(D87,CALLS!A$193:F$313,4,0)</f>
        <v>360</v>
      </c>
      <c r="H87" s="6">
        <f>VLOOKUP(D87,CALLS!A$193:F$313,5,0)</f>
        <v>1.55</v>
      </c>
      <c r="I87" s="5">
        <f>VLOOKUP(D87,CALLS!A$193:F$313,6,0)</f>
        <v>652000</v>
      </c>
      <c r="J87" s="6">
        <f>VLOOKUP(A87,PV_DAY!A$2:M$913,9,0)</f>
        <v>1.5</v>
      </c>
      <c r="K87" s="5">
        <f>VLOOKUP(A87,PV_DAY!A$2:M$913,13,0)</f>
        <v>652000</v>
      </c>
      <c r="L87" s="4" t="str">
        <f t="shared" si="18"/>
        <v>BULLISH</v>
      </c>
      <c r="M87" s="8" t="str">
        <f t="shared" si="19"/>
        <v>GOOD FOR LONG</v>
      </c>
      <c r="N87" s="5">
        <f>VLOOKUP(B87,LOT!A$1:B$157,2,0)</f>
        <v>1000</v>
      </c>
      <c r="O87" s="6">
        <f t="shared" si="20"/>
        <v>1550</v>
      </c>
      <c r="P87" s="4" t="str">
        <f t="shared" si="24"/>
        <v>BULLISH</v>
      </c>
      <c r="Q87" s="20">
        <f t="shared" si="25"/>
        <v>0</v>
      </c>
      <c r="R87" s="20"/>
      <c r="S87" s="4" t="str">
        <f t="shared" si="29"/>
        <v/>
      </c>
      <c r="T87" t="str">
        <f t="shared" si="17"/>
        <v>BULLISH</v>
      </c>
      <c r="U87" t="str">
        <f t="shared" si="26"/>
        <v>BULLISH</v>
      </c>
      <c r="V87">
        <f t="shared" si="27"/>
        <v>1</v>
      </c>
      <c r="W87">
        <f t="shared" si="28"/>
        <v>1</v>
      </c>
      <c r="X87" s="32" t="e">
        <f>VLOOKUP(E87,FUTURE!B$3:G$25,6,0)</f>
        <v>#N/A</v>
      </c>
    </row>
    <row r="88" spans="1:24">
      <c r="A88" t="str">
        <f t="shared" si="21"/>
        <v>RELINFRACE370</v>
      </c>
      <c r="B88" t="str">
        <f t="shared" si="22"/>
        <v>RELINFRA</v>
      </c>
      <c r="D88">
        <f t="shared" si="23"/>
        <v>279</v>
      </c>
      <c r="E88" s="4" t="str">
        <f>VLOOKUP(D88,CALLS!A$193:F$313,2,0)</f>
        <v xml:space="preserve">RELINFRA </v>
      </c>
      <c r="F88" s="10" t="str">
        <f>VLOOKUP(D88,CALLS!A$193:F$313,3,0)</f>
        <v>CE</v>
      </c>
      <c r="G88" s="5">
        <f>VLOOKUP(D88,CALLS!A$193:F$313,4,0)</f>
        <v>370</v>
      </c>
      <c r="H88" s="6">
        <f>VLOOKUP(D88,CALLS!A$193:F$313,5,0)</f>
        <v>5.85</v>
      </c>
      <c r="I88" s="5">
        <f>VLOOKUP(D88,CALLS!A$193:F$313,6,0)</f>
        <v>250500</v>
      </c>
      <c r="J88" s="6">
        <f>VLOOKUP(A88,PV_DAY!A$2:M$913,9,0)</f>
        <v>6.05</v>
      </c>
      <c r="K88" s="5">
        <f>VLOOKUP(A88,PV_DAY!A$2:M$913,13,0)</f>
        <v>250500</v>
      </c>
      <c r="L88" s="4" t="str">
        <f t="shared" si="18"/>
        <v>BEARISH</v>
      </c>
      <c r="M88" s="8" t="str">
        <f t="shared" si="19"/>
        <v>GOOD FOR SHORT</v>
      </c>
      <c r="N88" s="5">
        <f>VLOOKUP(B88,LOT!A$1:B$157,2,0)</f>
        <v>500</v>
      </c>
      <c r="O88" s="6" t="str">
        <f t="shared" si="20"/>
        <v/>
      </c>
      <c r="P88" s="4" t="str">
        <f t="shared" si="24"/>
        <v>BEARISH</v>
      </c>
      <c r="Q88" s="20">
        <f t="shared" si="25"/>
        <v>0</v>
      </c>
      <c r="R88" s="20"/>
      <c r="S88" s="4" t="str">
        <f t="shared" si="29"/>
        <v/>
      </c>
      <c r="T88" t="str">
        <f t="shared" si="17"/>
        <v>BEARISH</v>
      </c>
      <c r="U88" t="str">
        <f t="shared" si="26"/>
        <v>BEARISH</v>
      </c>
      <c r="V88">
        <f t="shared" si="27"/>
        <v>-1</v>
      </c>
      <c r="W88">
        <f t="shared" si="28"/>
        <v>-1</v>
      </c>
      <c r="X88" s="32" t="e">
        <f>VLOOKUP(E88,FUTURE!B$3:G$25,6,0)</f>
        <v>#N/A</v>
      </c>
    </row>
    <row r="89" spans="1:24">
      <c r="A89" t="str">
        <f t="shared" si="21"/>
        <v>UNITECHCE32.5</v>
      </c>
      <c r="B89" t="str">
        <f t="shared" si="22"/>
        <v>UNITECH</v>
      </c>
      <c r="D89">
        <f t="shared" si="23"/>
        <v>280</v>
      </c>
      <c r="E89" s="4" t="str">
        <f>VLOOKUP(D89,CALLS!A$193:F$313,2,0)</f>
        <v xml:space="preserve">UNITECH </v>
      </c>
      <c r="F89" s="10" t="str">
        <f>VLOOKUP(D89,CALLS!A$193:F$313,3,0)</f>
        <v>CE</v>
      </c>
      <c r="G89" s="5">
        <f>VLOOKUP(D89,CALLS!A$193:F$313,4,0)</f>
        <v>32.5</v>
      </c>
      <c r="H89" s="6">
        <f>VLOOKUP(D89,CALLS!A$193:F$313,5,0)</f>
        <v>0.15</v>
      </c>
      <c r="I89" s="5">
        <f>VLOOKUP(D89,CALLS!A$193:F$313,6,0)</f>
        <v>2020000</v>
      </c>
      <c r="J89" s="6">
        <f>VLOOKUP(A89,PV_DAY!A$2:M$913,9,0)</f>
        <v>0.15</v>
      </c>
      <c r="K89" s="5">
        <f>VLOOKUP(A89,PV_DAY!A$2:M$913,13,0)</f>
        <v>2020000</v>
      </c>
      <c r="L89" s="4" t="str">
        <f t="shared" si="18"/>
        <v>BULLISH</v>
      </c>
      <c r="M89" s="8" t="str">
        <f t="shared" si="19"/>
        <v>GOOD FOR LONG</v>
      </c>
      <c r="N89" s="5">
        <f>VLOOKUP(B89,LOT!A$1:B$157,2,0)</f>
        <v>10000</v>
      </c>
      <c r="O89" s="6">
        <f t="shared" si="20"/>
        <v>1500</v>
      </c>
      <c r="P89" s="4" t="str">
        <f t="shared" si="24"/>
        <v>BULLISH</v>
      </c>
      <c r="Q89" s="20">
        <f t="shared" si="25"/>
        <v>0</v>
      </c>
      <c r="R89" s="20"/>
      <c r="S89" s="4" t="str">
        <f t="shared" si="29"/>
        <v/>
      </c>
      <c r="T89" t="str">
        <f t="shared" si="17"/>
        <v>BULLISH</v>
      </c>
      <c r="U89" t="str">
        <f t="shared" si="26"/>
        <v>BULLISH</v>
      </c>
      <c r="V89">
        <f t="shared" si="27"/>
        <v>1</v>
      </c>
      <c r="W89">
        <f t="shared" si="28"/>
        <v>1</v>
      </c>
      <c r="X89" s="32" t="e">
        <f>VLOOKUP(E89,FUTURE!B$3:G$25,6,0)</f>
        <v>#N/A</v>
      </c>
    </row>
    <row r="90" spans="1:24">
      <c r="A90" t="str">
        <f t="shared" si="21"/>
        <v>BHELCE180</v>
      </c>
      <c r="B90" t="str">
        <f t="shared" si="22"/>
        <v>BHEL</v>
      </c>
      <c r="D90">
        <f t="shared" si="23"/>
        <v>281</v>
      </c>
      <c r="E90" s="4" t="str">
        <f>VLOOKUP(D90,CALLS!A$193:F$313,2,0)</f>
        <v xml:space="preserve">BHEL </v>
      </c>
      <c r="F90" s="10" t="str">
        <f>VLOOKUP(D90,CALLS!A$193:F$313,3,0)</f>
        <v>CE</v>
      </c>
      <c r="G90" s="5">
        <f>VLOOKUP(D90,CALLS!A$193:F$313,4,0)</f>
        <v>180</v>
      </c>
      <c r="H90" s="6">
        <f>VLOOKUP(D90,CALLS!A$193:F$313,5,0)</f>
        <v>5.4</v>
      </c>
      <c r="I90" s="5">
        <f>VLOOKUP(D90,CALLS!A$193:F$313,6,0)</f>
        <v>719000</v>
      </c>
      <c r="J90" s="6">
        <f>VLOOKUP(A90,PV_DAY!A$2:M$913,9,0)</f>
        <v>5.35</v>
      </c>
      <c r="K90" s="5">
        <f>VLOOKUP(A90,PV_DAY!A$2:M$913,13,0)</f>
        <v>719000</v>
      </c>
      <c r="L90" s="4" t="str">
        <f t="shared" si="18"/>
        <v>BULLISH</v>
      </c>
      <c r="M90" s="8" t="str">
        <f t="shared" si="19"/>
        <v>GOOD FOR LONG</v>
      </c>
      <c r="N90" s="5">
        <f>VLOOKUP(B90,LOT!A$1:B$157,2,0)</f>
        <v>1000</v>
      </c>
      <c r="O90" s="6">
        <f t="shared" si="20"/>
        <v>5400</v>
      </c>
      <c r="P90" s="4" t="str">
        <f t="shared" si="24"/>
        <v>BULLISH</v>
      </c>
      <c r="Q90" s="20">
        <f t="shared" si="25"/>
        <v>0</v>
      </c>
      <c r="R90" s="20"/>
      <c r="S90" s="4" t="str">
        <f t="shared" si="29"/>
        <v/>
      </c>
      <c r="T90" t="str">
        <f t="shared" si="17"/>
        <v>BULLISH</v>
      </c>
      <c r="U90" t="str">
        <f t="shared" si="26"/>
        <v>BULLISH</v>
      </c>
      <c r="V90">
        <f t="shared" si="27"/>
        <v>1</v>
      </c>
      <c r="W90">
        <f t="shared" si="28"/>
        <v>1</v>
      </c>
      <c r="X90" s="32" t="e">
        <f>VLOOKUP(E90,FUTURE!B$3:G$25,6,0)</f>
        <v>#N/A</v>
      </c>
    </row>
    <row r="91" spans="1:24">
      <c r="A91" t="str">
        <f t="shared" si="21"/>
        <v>FRLCE170</v>
      </c>
      <c r="B91" t="str">
        <f t="shared" si="22"/>
        <v>FRL</v>
      </c>
      <c r="D91">
        <f t="shared" si="23"/>
        <v>282</v>
      </c>
      <c r="E91" s="4" t="str">
        <f>VLOOKUP(D91,CALLS!A$193:F$313,2,0)</f>
        <v xml:space="preserve">FRL </v>
      </c>
      <c r="F91" s="10" t="str">
        <f>VLOOKUP(D91,CALLS!A$193:F$313,3,0)</f>
        <v>CE</v>
      </c>
      <c r="G91" s="5">
        <f>VLOOKUP(D91,CALLS!A$193:F$313,4,0)</f>
        <v>170</v>
      </c>
      <c r="H91" s="6">
        <f>VLOOKUP(D91,CALLS!A$193:F$313,5,0)</f>
        <v>0.65</v>
      </c>
      <c r="I91" s="5">
        <f>VLOOKUP(D91,CALLS!A$193:F$313,6,0)</f>
        <v>326000</v>
      </c>
      <c r="J91" s="6">
        <f>VLOOKUP(A91,PV_DAY!A$2:M$913,9,0)</f>
        <v>0.55000000000000004</v>
      </c>
      <c r="K91" s="5">
        <f>VLOOKUP(A91,PV_DAY!A$2:M$913,13,0)</f>
        <v>326000</v>
      </c>
      <c r="L91" s="4" t="str">
        <f t="shared" si="18"/>
        <v>BULLISH</v>
      </c>
      <c r="M91" s="8" t="str">
        <f t="shared" si="19"/>
        <v>GOOD FOR LONG</v>
      </c>
      <c r="N91" s="5" t="e">
        <f>VLOOKUP(B91,LOT!A$1:B$157,2,0)</f>
        <v>#N/A</v>
      </c>
      <c r="O91" s="6" t="e">
        <f t="shared" si="20"/>
        <v>#N/A</v>
      </c>
      <c r="P91" s="4" t="str">
        <f t="shared" si="24"/>
        <v>BULLISH</v>
      </c>
      <c r="Q91" s="20">
        <f t="shared" si="25"/>
        <v>0</v>
      </c>
      <c r="R91" s="20"/>
      <c r="S91" s="4" t="str">
        <f t="shared" si="29"/>
        <v>Long Unwinding</v>
      </c>
      <c r="T91" t="str">
        <f t="shared" si="17"/>
        <v>BULLISH</v>
      </c>
      <c r="U91" t="str">
        <f t="shared" si="26"/>
        <v>BULLISH</v>
      </c>
      <c r="V91">
        <f t="shared" si="27"/>
        <v>1</v>
      </c>
      <c r="W91">
        <f t="shared" si="28"/>
        <v>1</v>
      </c>
      <c r="X91" s="32" t="str">
        <f>VLOOKUP(E91,FUTURE!B$3:G$25,6,0)</f>
        <v>Long Unwinding</v>
      </c>
    </row>
    <row r="92" spans="1:24">
      <c r="A92" t="str">
        <f t="shared" si="21"/>
        <v>BHELCE185</v>
      </c>
      <c r="B92" t="str">
        <f t="shared" si="22"/>
        <v>BHEL</v>
      </c>
      <c r="D92">
        <f t="shared" si="23"/>
        <v>283</v>
      </c>
      <c r="E92" s="4" t="str">
        <f>VLOOKUP(D92,CALLS!A$193:F$313,2,0)</f>
        <v xml:space="preserve">BHEL </v>
      </c>
      <c r="F92" s="10" t="str">
        <f>VLOOKUP(D92,CALLS!A$193:F$313,3,0)</f>
        <v>CE</v>
      </c>
      <c r="G92" s="5">
        <f>VLOOKUP(D92,CALLS!A$193:F$313,4,0)</f>
        <v>185</v>
      </c>
      <c r="H92" s="6">
        <f>VLOOKUP(D92,CALLS!A$193:F$313,5,0)</f>
        <v>2.85</v>
      </c>
      <c r="I92" s="5">
        <f>VLOOKUP(D92,CALLS!A$193:F$313,6,0)</f>
        <v>426000</v>
      </c>
      <c r="J92" s="6">
        <f>VLOOKUP(A92,PV_DAY!A$2:M$913,9,0)</f>
        <v>2.85</v>
      </c>
      <c r="K92" s="5">
        <f>VLOOKUP(A92,PV_DAY!A$2:M$913,13,0)</f>
        <v>426000</v>
      </c>
      <c r="L92" s="4" t="str">
        <f t="shared" si="18"/>
        <v>BULLISH</v>
      </c>
      <c r="M92" s="8" t="str">
        <f t="shared" si="19"/>
        <v>GOOD FOR LONG</v>
      </c>
      <c r="N92" s="5">
        <f>VLOOKUP(B92,LOT!A$1:B$157,2,0)</f>
        <v>1000</v>
      </c>
      <c r="O92" s="6">
        <f t="shared" si="20"/>
        <v>2850</v>
      </c>
      <c r="P92" s="4" t="str">
        <f t="shared" si="24"/>
        <v>BULLISH</v>
      </c>
      <c r="Q92" s="20">
        <f t="shared" si="25"/>
        <v>0</v>
      </c>
      <c r="R92" s="20"/>
      <c r="S92" s="4" t="str">
        <f t="shared" si="29"/>
        <v/>
      </c>
      <c r="T92" t="str">
        <f t="shared" si="17"/>
        <v>BULLISH</v>
      </c>
      <c r="U92" t="str">
        <f t="shared" si="26"/>
        <v>BULLISH</v>
      </c>
      <c r="V92">
        <f t="shared" si="27"/>
        <v>1</v>
      </c>
      <c r="W92">
        <f t="shared" si="28"/>
        <v>1</v>
      </c>
      <c r="X92" s="32" t="e">
        <f>VLOOKUP(E92,FUTURE!B$3:G$25,6,0)</f>
        <v>#N/A</v>
      </c>
    </row>
    <row r="93" spans="1:24">
      <c r="A93" t="str">
        <f t="shared" si="21"/>
        <v>AXISBANKCE1350</v>
      </c>
      <c r="B93" t="str">
        <f t="shared" si="22"/>
        <v>AXISBANK</v>
      </c>
      <c r="D93">
        <f t="shared" si="23"/>
        <v>284</v>
      </c>
      <c r="E93" s="4" t="str">
        <f>VLOOKUP(D93,CALLS!A$193:F$313,2,0)</f>
        <v xml:space="preserve">AXISBANK </v>
      </c>
      <c r="F93" s="10" t="str">
        <f>VLOOKUP(D93,CALLS!A$193:F$313,3,0)</f>
        <v>CE</v>
      </c>
      <c r="G93" s="5">
        <f>VLOOKUP(D93,CALLS!A$193:F$313,4,0)</f>
        <v>1350</v>
      </c>
      <c r="H93" s="6">
        <f>VLOOKUP(D93,CALLS!A$193:F$313,5,0)</f>
        <v>42.5</v>
      </c>
      <c r="I93" s="5">
        <f>VLOOKUP(D93,CALLS!A$193:F$313,6,0)</f>
        <v>91250</v>
      </c>
      <c r="J93" s="6">
        <f>VLOOKUP(A93,PV_DAY!A$2:M$913,9,0)</f>
        <v>43.75</v>
      </c>
      <c r="K93" s="5">
        <f>VLOOKUP(A93,PV_DAY!A$2:M$913,13,0)</f>
        <v>91250</v>
      </c>
      <c r="L93" s="4" t="str">
        <f t="shared" si="18"/>
        <v>BEARISH</v>
      </c>
      <c r="M93" s="8" t="str">
        <f t="shared" si="19"/>
        <v>GOOD FOR SHORT</v>
      </c>
      <c r="N93" s="5">
        <f>VLOOKUP(B93,LOT!A$1:B$157,2,0)</f>
        <v>250</v>
      </c>
      <c r="O93" s="6" t="str">
        <f t="shared" si="20"/>
        <v/>
      </c>
      <c r="P93" s="4" t="str">
        <f t="shared" si="24"/>
        <v>BEARISH</v>
      </c>
      <c r="Q93" s="20">
        <f t="shared" si="25"/>
        <v>0</v>
      </c>
      <c r="R93" s="20"/>
      <c r="S93" s="4" t="str">
        <f t="shared" si="29"/>
        <v/>
      </c>
      <c r="T93" t="str">
        <f t="shared" si="17"/>
        <v>BEARISH</v>
      </c>
      <c r="U93" t="str">
        <f t="shared" si="26"/>
        <v>BEARISH</v>
      </c>
      <c r="V93">
        <f t="shared" si="27"/>
        <v>-1</v>
      </c>
      <c r="W93">
        <f t="shared" si="28"/>
        <v>-1</v>
      </c>
      <c r="X93" s="32" t="e">
        <f>VLOOKUP(E93,FUTURE!B$3:G$25,6,0)</f>
        <v>#N/A</v>
      </c>
    </row>
    <row r="94" spans="1:24">
      <c r="A94" t="str">
        <f t="shared" si="21"/>
        <v>BHARTIARTLCE300</v>
      </c>
      <c r="B94" t="str">
        <f t="shared" si="22"/>
        <v>BHARTIARTL</v>
      </c>
      <c r="D94">
        <f t="shared" si="23"/>
        <v>285</v>
      </c>
      <c r="E94" s="4" t="str">
        <f>VLOOKUP(D94,CALLS!A$193:F$313,2,0)</f>
        <v>BHARTIARTL</v>
      </c>
      <c r="F94" s="10" t="str">
        <f>VLOOKUP(D94,CALLS!A$193:F$313,3,0)</f>
        <v>CE</v>
      </c>
      <c r="G94" s="5">
        <f>VLOOKUP(D94,CALLS!A$193:F$313,4,0)</f>
        <v>300</v>
      </c>
      <c r="H94" s="6">
        <f>VLOOKUP(D94,CALLS!A$193:F$313,5,0)</f>
        <v>2.0499999999999998</v>
      </c>
      <c r="I94" s="5">
        <f>VLOOKUP(D94,CALLS!A$193:F$313,6,0)</f>
        <v>757000</v>
      </c>
      <c r="J94" s="6">
        <f>VLOOKUP(A94,PV_DAY!A$2:M$913,9,0)</f>
        <v>2.2000000000000002</v>
      </c>
      <c r="K94" s="5">
        <f>VLOOKUP(A94,PV_DAY!A$2:M$913,13,0)</f>
        <v>757000</v>
      </c>
      <c r="L94" s="4" t="str">
        <f t="shared" si="18"/>
        <v>BEARISH</v>
      </c>
      <c r="M94" s="8" t="str">
        <f t="shared" si="19"/>
        <v>GOOD FOR SHORT</v>
      </c>
      <c r="N94" s="5">
        <f>VLOOKUP(B94,LOT!A$1:B$157,2,0)</f>
        <v>1000</v>
      </c>
      <c r="O94" s="6" t="str">
        <f t="shared" si="20"/>
        <v/>
      </c>
      <c r="P94" s="4" t="str">
        <f t="shared" si="24"/>
        <v>BEARISH</v>
      </c>
      <c r="Q94" s="20">
        <f t="shared" si="25"/>
        <v>0</v>
      </c>
      <c r="R94" s="20"/>
      <c r="S94" s="4" t="str">
        <f t="shared" si="29"/>
        <v/>
      </c>
      <c r="T94" t="str">
        <f t="shared" si="17"/>
        <v>BEARISH</v>
      </c>
      <c r="U94" t="str">
        <f t="shared" si="26"/>
        <v>BEARISH</v>
      </c>
      <c r="V94">
        <f t="shared" si="27"/>
        <v>-1</v>
      </c>
      <c r="W94">
        <f t="shared" si="28"/>
        <v>-1</v>
      </c>
      <c r="X94" s="32" t="e">
        <f>VLOOKUP(E94,FUTURE!B$3:G$25,6,0)</f>
        <v>#N/A</v>
      </c>
    </row>
    <row r="95" spans="1:24">
      <c r="A95" t="str">
        <f t="shared" si="21"/>
        <v>ICICIBANKCE1050</v>
      </c>
      <c r="B95" t="str">
        <f t="shared" si="22"/>
        <v>ICICIBANK</v>
      </c>
      <c r="D95">
        <f t="shared" si="23"/>
        <v>286</v>
      </c>
      <c r="E95" s="4" t="str">
        <f>VLOOKUP(D95,CALLS!A$193:F$313,2,0)</f>
        <v xml:space="preserve">ICICIBANK </v>
      </c>
      <c r="F95" s="10" t="str">
        <f>VLOOKUP(D95,CALLS!A$193:F$313,3,0)</f>
        <v>CE</v>
      </c>
      <c r="G95" s="5">
        <f>VLOOKUP(D95,CALLS!A$193:F$313,4,0)</f>
        <v>1050</v>
      </c>
      <c r="H95" s="6">
        <f>VLOOKUP(D95,CALLS!A$193:F$313,5,0)</f>
        <v>49.8</v>
      </c>
      <c r="I95" s="5">
        <f>VLOOKUP(D95,CALLS!A$193:F$313,6,0)</f>
        <v>552250</v>
      </c>
      <c r="J95" s="6">
        <f>VLOOKUP(A95,PV_DAY!A$2:M$913,9,0)</f>
        <v>51.9</v>
      </c>
      <c r="K95" s="5">
        <f>VLOOKUP(A95,PV_DAY!A$2:M$913,13,0)</f>
        <v>552250</v>
      </c>
      <c r="L95" s="4" t="str">
        <f t="shared" si="18"/>
        <v>BEARISH</v>
      </c>
      <c r="M95" s="8" t="str">
        <f>IF(AND(F95="CE",L95="BULLISH"),"GOOD FOR LONG",IF(AND(F95="CE",L95="BEARISH"),"GOOD FOR SHORT",IF(AND(F95="PE",L95="BULLISH"),"GOOD FOR SHORT",IF(AND(F95="PE",L95="BEARISH"),"GOOD FOR LONG",""))))</f>
        <v>GOOD FOR SHORT</v>
      </c>
      <c r="N95" s="5">
        <f>VLOOKUP(B95,LOT!A$1:B$157,2,0)</f>
        <v>250</v>
      </c>
      <c r="O95" s="6" t="str">
        <f t="shared" si="20"/>
        <v/>
      </c>
      <c r="P95" s="4" t="str">
        <f t="shared" si="24"/>
        <v>BEARISH</v>
      </c>
      <c r="Q95" s="20">
        <f t="shared" si="25"/>
        <v>0</v>
      </c>
      <c r="R95" s="20"/>
      <c r="S95" s="4" t="str">
        <f t="shared" si="29"/>
        <v/>
      </c>
      <c r="T95" t="str">
        <f t="shared" si="17"/>
        <v>BEARISH</v>
      </c>
      <c r="U95" t="str">
        <f t="shared" si="26"/>
        <v>BEARISH</v>
      </c>
      <c r="V95">
        <f t="shared" si="27"/>
        <v>-1</v>
      </c>
      <c r="W95">
        <f t="shared" si="28"/>
        <v>-1</v>
      </c>
      <c r="X95" s="32" t="e">
        <f>VLOOKUP(E95,FUTURE!B$3:G$25,6,0)</f>
        <v>#N/A</v>
      </c>
    </row>
    <row r="96" spans="1:24">
      <c r="A96" t="str">
        <f t="shared" si="21"/>
        <v>INFYCE2650</v>
      </c>
      <c r="B96" t="str">
        <f t="shared" si="22"/>
        <v>INFY</v>
      </c>
      <c r="D96">
        <f t="shared" si="23"/>
        <v>287</v>
      </c>
      <c r="E96" s="4" t="str">
        <f>VLOOKUP(D96,CALLS!A$193:F$313,2,0)</f>
        <v xml:space="preserve">INFY </v>
      </c>
      <c r="F96" s="10" t="str">
        <f>VLOOKUP(D96,CALLS!A$193:F$313,3,0)</f>
        <v>CE</v>
      </c>
      <c r="G96" s="5">
        <f>VLOOKUP(D96,CALLS!A$193:F$313,4,0)</f>
        <v>2650</v>
      </c>
      <c r="H96" s="6">
        <f>VLOOKUP(D96,CALLS!A$193:F$313,5,0)</f>
        <v>1.4</v>
      </c>
      <c r="I96" s="5">
        <f>VLOOKUP(D96,CALLS!A$193:F$313,6,0)</f>
        <v>185125</v>
      </c>
      <c r="J96" s="6">
        <f>VLOOKUP(A96,PV_DAY!A$2:M$913,9,0)</f>
        <v>1.4</v>
      </c>
      <c r="K96" s="5">
        <f>VLOOKUP(A96,PV_DAY!A$2:M$913,13,0)</f>
        <v>185125</v>
      </c>
      <c r="L96" s="4" t="str">
        <f t="shared" si="18"/>
        <v>BULLISH</v>
      </c>
      <c r="M96" s="8" t="str">
        <f t="shared" si="19"/>
        <v>GOOD FOR LONG</v>
      </c>
      <c r="N96" s="5">
        <f>VLOOKUP(B96,LOT!A$1:B$157,2,0)</f>
        <v>125</v>
      </c>
      <c r="O96" s="6">
        <f t="shared" si="20"/>
        <v>175</v>
      </c>
      <c r="P96" s="4" t="str">
        <f t="shared" si="24"/>
        <v>BULLISH</v>
      </c>
      <c r="Q96" s="20">
        <f t="shared" si="25"/>
        <v>0</v>
      </c>
      <c r="R96" s="20"/>
      <c r="S96" s="4" t="str">
        <f t="shared" si="29"/>
        <v/>
      </c>
      <c r="T96" t="str">
        <f t="shared" si="17"/>
        <v>BULLISH</v>
      </c>
      <c r="U96" t="str">
        <f t="shared" si="26"/>
        <v>BULLISH</v>
      </c>
      <c r="V96">
        <f t="shared" si="27"/>
        <v>1</v>
      </c>
      <c r="W96">
        <f t="shared" si="28"/>
        <v>1</v>
      </c>
      <c r="X96" s="32" t="e">
        <f>VLOOKUP(E96,FUTURE!B$3:G$25,6,0)</f>
        <v>#N/A</v>
      </c>
    </row>
    <row r="97" spans="1:24">
      <c r="A97" t="str">
        <f t="shared" si="21"/>
        <v>INFYCE2900</v>
      </c>
      <c r="B97" t="str">
        <f t="shared" si="22"/>
        <v>INFY</v>
      </c>
      <c r="D97">
        <f t="shared" si="23"/>
        <v>288</v>
      </c>
      <c r="E97" s="4" t="str">
        <f>VLOOKUP(D97,CALLS!A$193:F$313,2,0)</f>
        <v xml:space="preserve">INFY </v>
      </c>
      <c r="F97" s="10" t="str">
        <f>VLOOKUP(D97,CALLS!A$193:F$313,3,0)</f>
        <v>CE</v>
      </c>
      <c r="G97" s="5">
        <f>VLOOKUP(D97,CALLS!A$193:F$313,4,0)</f>
        <v>2900</v>
      </c>
      <c r="H97" s="6">
        <f>VLOOKUP(D97,CALLS!A$193:F$313,5,0)</f>
        <v>0.8</v>
      </c>
      <c r="I97" s="5">
        <f>VLOOKUP(D97,CALLS!A$193:F$313,6,0)</f>
        <v>315500</v>
      </c>
      <c r="J97" s="6">
        <f>VLOOKUP(A97,PV_DAY!A$2:M$913,9,0)</f>
        <v>0.85</v>
      </c>
      <c r="K97" s="5">
        <f>VLOOKUP(A97,PV_DAY!A$2:M$913,13,0)</f>
        <v>315500</v>
      </c>
      <c r="L97" s="4" t="str">
        <f t="shared" si="18"/>
        <v>BEARISH</v>
      </c>
      <c r="M97" s="8" t="str">
        <f t="shared" si="19"/>
        <v>GOOD FOR SHORT</v>
      </c>
      <c r="N97" s="5">
        <f>VLOOKUP(B97,LOT!A$1:B$157,2,0)</f>
        <v>125</v>
      </c>
      <c r="O97" s="6" t="str">
        <f t="shared" si="20"/>
        <v/>
      </c>
      <c r="P97" s="4" t="str">
        <f t="shared" si="24"/>
        <v>BEARISH</v>
      </c>
      <c r="Q97" s="20">
        <f t="shared" si="25"/>
        <v>0</v>
      </c>
      <c r="R97" s="20"/>
      <c r="S97" s="4" t="str">
        <f t="shared" si="29"/>
        <v/>
      </c>
      <c r="T97" t="str">
        <f t="shared" si="17"/>
        <v>BEARISH</v>
      </c>
      <c r="U97" t="str">
        <f t="shared" si="26"/>
        <v>BEARISH</v>
      </c>
      <c r="V97">
        <f t="shared" si="27"/>
        <v>-1</v>
      </c>
      <c r="W97">
        <f t="shared" si="28"/>
        <v>-1</v>
      </c>
      <c r="X97" s="32" t="e">
        <f>VLOOKUP(E97,FUTURE!B$3:G$25,6,0)</f>
        <v>#N/A</v>
      </c>
    </row>
    <row r="98" spans="1:24">
      <c r="A98" t="str">
        <f t="shared" si="21"/>
        <v>JSWSTEELCE700</v>
      </c>
      <c r="B98" t="str">
        <f t="shared" si="22"/>
        <v>JSWSTEEL</v>
      </c>
      <c r="D98">
        <f t="shared" si="23"/>
        <v>289</v>
      </c>
      <c r="E98" s="4" t="str">
        <f>VLOOKUP(D98,CALLS!A$193:F$313,2,0)</f>
        <v xml:space="preserve">JSWSTEEL </v>
      </c>
      <c r="F98" s="10" t="str">
        <f>VLOOKUP(D98,CALLS!A$193:F$313,3,0)</f>
        <v>CE</v>
      </c>
      <c r="G98" s="5">
        <f>VLOOKUP(D98,CALLS!A$193:F$313,4,0)</f>
        <v>700</v>
      </c>
      <c r="H98" s="6">
        <f>VLOOKUP(D98,CALLS!A$193:F$313,5,0)</f>
        <v>45</v>
      </c>
      <c r="I98" s="5">
        <f>VLOOKUP(D98,CALLS!A$193:F$313,6,0)</f>
        <v>96000</v>
      </c>
      <c r="J98" s="6">
        <f>VLOOKUP(A98,PV_DAY!A$2:M$913,9,0)</f>
        <v>47.3</v>
      </c>
      <c r="K98" s="5">
        <f>VLOOKUP(A98,PV_DAY!A$2:M$913,13,0)</f>
        <v>96000</v>
      </c>
      <c r="L98" s="4" t="str">
        <f t="shared" ref="L98:L129" si="30">IF(AND(F98="CE",H98&gt;=J98,I98&gt;=K98),"BULLISH",IF(AND(F98="CE",H98&lt;J98,I98&gt;=K98),"BEARISH",IF(AND(F98="PE",H98&gt;=J98,I98&gt;=K98),"BEARISH",IF(AND(F98="PE",H98&lt;J98,I98&gt;=K98),"BULLISH",""))))</f>
        <v>BEARISH</v>
      </c>
      <c r="M98" s="8" t="str">
        <f t="shared" ref="M98:M129" si="31">IF(AND(F98="CE",L98="BULLISH"),"GOOD FOR LONG",IF(AND(F98="CE",L98="BEARISH"),"GOOD FOR SHORT",IF(AND(F98="PE",L98="BULLISH"),"GOOD FOR SHORT",IF(AND(F98="PE",L98="BEARISH"),"GOOD FOR LONG",""))))</f>
        <v>GOOD FOR SHORT</v>
      </c>
      <c r="N98" s="5">
        <f>VLOOKUP(B98,LOT!A$1:B$157,2,0)</f>
        <v>500</v>
      </c>
      <c r="O98" s="6" t="str">
        <f t="shared" ref="O98:O129" si="32">IF(M98="GOOD FOR LONG",N98*H98,"")</f>
        <v/>
      </c>
      <c r="P98" s="4" t="str">
        <f t="shared" si="24"/>
        <v>BEARISH</v>
      </c>
      <c r="Q98" s="20">
        <f t="shared" si="25"/>
        <v>0</v>
      </c>
      <c r="R98" s="20"/>
      <c r="S98" s="4" t="str">
        <f t="shared" si="29"/>
        <v/>
      </c>
      <c r="T98" t="str">
        <f t="shared" si="17"/>
        <v>BEARISH</v>
      </c>
      <c r="U98" t="str">
        <f t="shared" si="26"/>
        <v>BEARISH</v>
      </c>
      <c r="V98">
        <f t="shared" si="27"/>
        <v>-1</v>
      </c>
      <c r="W98">
        <f t="shared" si="28"/>
        <v>-1</v>
      </c>
      <c r="X98" s="32" t="e">
        <f>VLOOKUP(E98,FUTURE!B$3:G$25,6,0)</f>
        <v>#N/A</v>
      </c>
    </row>
    <row r="99" spans="1:24">
      <c r="A99" t="str">
        <f t="shared" si="21"/>
        <v>STERCE90</v>
      </c>
      <c r="B99" t="str">
        <f t="shared" si="22"/>
        <v>STER</v>
      </c>
      <c r="D99">
        <f t="shared" si="23"/>
        <v>290</v>
      </c>
      <c r="E99" s="4" t="str">
        <f>VLOOKUP(D99,CALLS!A$193:F$313,2,0)</f>
        <v xml:space="preserve">STER </v>
      </c>
      <c r="F99" s="10" t="str">
        <f>VLOOKUP(D99,CALLS!A$193:F$313,3,0)</f>
        <v>CE</v>
      </c>
      <c r="G99" s="5">
        <f>VLOOKUP(D99,CALLS!A$193:F$313,4,0)</f>
        <v>90</v>
      </c>
      <c r="H99" s="6">
        <f>VLOOKUP(D99,CALLS!A$193:F$313,5,0)</f>
        <v>1.95</v>
      </c>
      <c r="I99" s="5">
        <f>VLOOKUP(D99,CALLS!A$193:F$313,6,0)</f>
        <v>1040000</v>
      </c>
      <c r="J99" s="6">
        <f>VLOOKUP(A99,PV_DAY!A$2:M$913,9,0)</f>
        <v>1.65</v>
      </c>
      <c r="K99" s="5">
        <f>VLOOKUP(A99,PV_DAY!A$2:M$913,13,0)</f>
        <v>1040000</v>
      </c>
      <c r="L99" s="4" t="str">
        <f t="shared" si="30"/>
        <v>BULLISH</v>
      </c>
      <c r="M99" s="8" t="str">
        <f t="shared" si="31"/>
        <v>GOOD FOR LONG</v>
      </c>
      <c r="N99" s="5">
        <f>VLOOKUP(B99,LOT!A$1:B$157,2,0)</f>
        <v>4000</v>
      </c>
      <c r="O99" s="6">
        <f t="shared" si="32"/>
        <v>7800</v>
      </c>
      <c r="P99" s="4" t="str">
        <f t="shared" si="24"/>
        <v>BULLISH</v>
      </c>
      <c r="Q99" s="20">
        <f t="shared" si="25"/>
        <v>0</v>
      </c>
      <c r="R99" s="20"/>
      <c r="S99" s="4" t="str">
        <f t="shared" si="29"/>
        <v/>
      </c>
      <c r="T99" t="str">
        <f t="shared" si="17"/>
        <v>BULLISH</v>
      </c>
      <c r="U99" t="str">
        <f t="shared" si="26"/>
        <v>BULLISH</v>
      </c>
      <c r="V99">
        <f t="shared" si="27"/>
        <v>1</v>
      </c>
      <c r="W99">
        <f t="shared" si="28"/>
        <v>1</v>
      </c>
      <c r="X99" s="32" t="e">
        <f>VLOOKUP(E99,FUTURE!B$3:G$25,6,0)</f>
        <v>#N/A</v>
      </c>
    </row>
    <row r="100" spans="1:24">
      <c r="A100" t="str">
        <f t="shared" si="21"/>
        <v>LTCE1440</v>
      </c>
      <c r="B100" t="str">
        <f t="shared" si="22"/>
        <v>LT</v>
      </c>
      <c r="D100">
        <f t="shared" si="23"/>
        <v>291</v>
      </c>
      <c r="E100" s="4" t="str">
        <f>VLOOKUP(D100,CALLS!A$193:F$313,2,0)</f>
        <v xml:space="preserve">LT </v>
      </c>
      <c r="F100" s="10" t="str">
        <f>VLOOKUP(D100,CALLS!A$193:F$313,3,0)</f>
        <v>CE</v>
      </c>
      <c r="G100" s="5">
        <f>VLOOKUP(D100,CALLS!A$193:F$313,4,0)</f>
        <v>1440</v>
      </c>
      <c r="H100" s="6">
        <f>VLOOKUP(D100,CALLS!A$193:F$313,5,0)</f>
        <v>19.5</v>
      </c>
      <c r="I100" s="5">
        <f>VLOOKUP(D100,CALLS!A$193:F$313,6,0)</f>
        <v>45750</v>
      </c>
      <c r="J100" s="6">
        <f>VLOOKUP(A100,PV_DAY!A$2:M$913,9,0)</f>
        <v>19.2</v>
      </c>
      <c r="K100" s="5">
        <f>VLOOKUP(A100,PV_DAY!A$2:M$913,13,0)</f>
        <v>45750</v>
      </c>
      <c r="L100" s="4" t="str">
        <f t="shared" si="30"/>
        <v>BULLISH</v>
      </c>
      <c r="M100" s="8" t="str">
        <f t="shared" si="31"/>
        <v>GOOD FOR LONG</v>
      </c>
      <c r="N100" s="5">
        <f>VLOOKUP(B100,LOT!A$1:B$157,2,0)</f>
        <v>250</v>
      </c>
      <c r="O100" s="6">
        <f t="shared" si="32"/>
        <v>4875</v>
      </c>
      <c r="P100" s="4" t="str">
        <f t="shared" si="24"/>
        <v>BULLISH</v>
      </c>
      <c r="Q100" s="20">
        <f t="shared" si="25"/>
        <v>0</v>
      </c>
      <c r="R100" s="20"/>
      <c r="S100" s="4" t="str">
        <f t="shared" si="29"/>
        <v/>
      </c>
      <c r="T100" t="str">
        <f t="shared" si="17"/>
        <v>BULLISH</v>
      </c>
      <c r="U100" t="str">
        <f t="shared" si="26"/>
        <v>BULLISH</v>
      </c>
      <c r="V100">
        <f t="shared" si="27"/>
        <v>1</v>
      </c>
      <c r="W100">
        <f t="shared" si="28"/>
        <v>1</v>
      </c>
      <c r="X100" s="32" t="e">
        <f>VLOOKUP(E100,FUTURE!B$3:G$25,6,0)</f>
        <v>#N/A</v>
      </c>
    </row>
    <row r="101" spans="1:24">
      <c r="A101" t="str">
        <f t="shared" si="21"/>
        <v>YESBANKCE470</v>
      </c>
      <c r="B101" t="str">
        <f t="shared" si="22"/>
        <v>YESBANK</v>
      </c>
      <c r="D101">
        <f t="shared" si="23"/>
        <v>292</v>
      </c>
      <c r="E101" s="4" t="str">
        <f>VLOOKUP(D101,CALLS!A$193:F$313,2,0)</f>
        <v xml:space="preserve">YESBANK </v>
      </c>
      <c r="F101" s="10" t="str">
        <f>VLOOKUP(D101,CALLS!A$193:F$313,3,0)</f>
        <v>CE</v>
      </c>
      <c r="G101" s="5">
        <f>VLOOKUP(D101,CALLS!A$193:F$313,4,0)</f>
        <v>470</v>
      </c>
      <c r="H101" s="6">
        <f>VLOOKUP(D101,CALLS!A$193:F$313,5,0)</f>
        <v>17.5</v>
      </c>
      <c r="I101" s="5">
        <f>VLOOKUP(D101,CALLS!A$193:F$313,6,0)</f>
        <v>136000</v>
      </c>
      <c r="J101" s="6">
        <f>VLOOKUP(A101,PV_DAY!A$2:M$913,9,0)</f>
        <v>16.25</v>
      </c>
      <c r="K101" s="5">
        <f>VLOOKUP(A101,PV_DAY!A$2:M$913,13,0)</f>
        <v>136000</v>
      </c>
      <c r="L101" s="4" t="str">
        <f t="shared" si="30"/>
        <v>BULLISH</v>
      </c>
      <c r="M101" s="8" t="str">
        <f t="shared" si="31"/>
        <v>GOOD FOR LONG</v>
      </c>
      <c r="N101" s="5">
        <f>VLOOKUP(B101,LOT!A$1:B$157,2,0)</f>
        <v>1000</v>
      </c>
      <c r="O101" s="6">
        <f t="shared" si="32"/>
        <v>17500</v>
      </c>
      <c r="P101" s="4" t="str">
        <f t="shared" si="24"/>
        <v>BULLISH</v>
      </c>
      <c r="Q101" s="20">
        <f t="shared" si="25"/>
        <v>0</v>
      </c>
      <c r="R101" s="20"/>
      <c r="S101" s="4" t="str">
        <f t="shared" si="29"/>
        <v/>
      </c>
      <c r="T101" t="str">
        <f t="shared" si="17"/>
        <v>BULLISH</v>
      </c>
      <c r="U101" t="str">
        <f t="shared" si="26"/>
        <v>BULLISH</v>
      </c>
      <c r="V101">
        <f t="shared" si="27"/>
        <v>1</v>
      </c>
      <c r="W101">
        <f t="shared" si="28"/>
        <v>1</v>
      </c>
      <c r="X101" s="32" t="e">
        <f>VLOOKUP(E101,FUTURE!B$3:G$25,6,0)</f>
        <v>#N/A</v>
      </c>
    </row>
    <row r="102" spans="1:24">
      <c r="A102" t="str">
        <f>TRIM(E102)&amp;F102&amp;G102</f>
        <v>SBINPE2200</v>
      </c>
      <c r="B102" t="str">
        <f t="shared" si="22"/>
        <v>SBIN</v>
      </c>
      <c r="C102">
        <f>+C2+1</f>
        <v>193</v>
      </c>
      <c r="E102" s="4" t="str">
        <f>VLOOKUP(C102,PUTS!A$186:F$296,2,0)</f>
        <v xml:space="preserve">SBIN </v>
      </c>
      <c r="F102" s="10" t="str">
        <f>VLOOKUP(C102,PUTS!A$186:F$296,3,0)</f>
        <v>PE</v>
      </c>
      <c r="G102" s="5">
        <f>VLOOKUP(C102,PUTS!A$186:F$296,4,0)</f>
        <v>2200</v>
      </c>
      <c r="H102" s="6">
        <f>VLOOKUP(C102,PUTS!A$186:F$296,5,0)</f>
        <v>25.6</v>
      </c>
      <c r="I102" s="5">
        <f>VLOOKUP(C102,PUTS!A$186:F$296,6,0)</f>
        <v>235250</v>
      </c>
      <c r="J102" s="6">
        <f>VLOOKUP(A102,PV_DAY!A$2:M$913,9,0)</f>
        <v>25.85</v>
      </c>
      <c r="K102" s="5">
        <f>VLOOKUP(A102,PV_DAY!A$2:M$913,13,0)</f>
        <v>235250</v>
      </c>
      <c r="L102" s="4" t="str">
        <f t="shared" si="30"/>
        <v>BULLISH</v>
      </c>
      <c r="M102" s="8" t="str">
        <f t="shared" si="31"/>
        <v>GOOD FOR SHORT</v>
      </c>
      <c r="N102" s="5">
        <f>VLOOKUP(B102,LOT!A$1:B$157,2,0)</f>
        <v>125</v>
      </c>
      <c r="O102" s="6" t="str">
        <f t="shared" si="32"/>
        <v/>
      </c>
      <c r="P102" s="4" t="str">
        <f t="shared" si="24"/>
        <v>BULLISH</v>
      </c>
      <c r="Q102" s="20">
        <f t="shared" si="25"/>
        <v>0</v>
      </c>
      <c r="R102" s="20"/>
      <c r="S102" s="4" t="str">
        <f t="shared" si="29"/>
        <v/>
      </c>
      <c r="T102" t="str">
        <f t="shared" si="17"/>
        <v>BULLISH</v>
      </c>
      <c r="U102" t="str">
        <f t="shared" si="26"/>
        <v>BULLISH</v>
      </c>
      <c r="V102">
        <f t="shared" si="27"/>
        <v>1</v>
      </c>
      <c r="W102">
        <f t="shared" si="28"/>
        <v>1</v>
      </c>
      <c r="X102" s="32" t="e">
        <f>VLOOKUP(E102,FUTURE!B$3:G$25,6,0)</f>
        <v>#N/A</v>
      </c>
    </row>
    <row r="103" spans="1:24">
      <c r="A103" t="str">
        <f t="shared" ref="A103:A166" si="33">TRIM(E103)&amp;F103&amp;G103</f>
        <v>RELIANCEPE780</v>
      </c>
      <c r="B103" t="str">
        <f t="shared" si="22"/>
        <v>RELIANCE</v>
      </c>
      <c r="C103">
        <f>+C102+1</f>
        <v>194</v>
      </c>
      <c r="E103" s="4" t="str">
        <f>VLOOKUP(C103,PUTS!A$186:F$296,2,0)</f>
        <v xml:space="preserve">RELIANCE </v>
      </c>
      <c r="F103" s="10" t="str">
        <f>VLOOKUP(C103,PUTS!A$186:F$296,3,0)</f>
        <v>PE</v>
      </c>
      <c r="G103" s="5">
        <f>VLOOKUP(C103,PUTS!A$186:F$296,4,0)</f>
        <v>780</v>
      </c>
      <c r="H103" s="6">
        <f>VLOOKUP(C103,PUTS!A$186:F$296,5,0)</f>
        <v>14.25</v>
      </c>
      <c r="I103" s="5">
        <f>VLOOKUP(C103,PUTS!A$186:F$296,6,0)</f>
        <v>815250</v>
      </c>
      <c r="J103" s="6">
        <f>VLOOKUP(A103,PV_DAY!A$2:M$913,9,0)</f>
        <v>16.600000000000001</v>
      </c>
      <c r="K103" s="5">
        <f>VLOOKUP(A103,PV_DAY!A$2:M$913,13,0)</f>
        <v>815250</v>
      </c>
      <c r="L103" s="4" t="str">
        <f t="shared" si="30"/>
        <v>BULLISH</v>
      </c>
      <c r="M103" s="8" t="str">
        <f t="shared" si="31"/>
        <v>GOOD FOR SHORT</v>
      </c>
      <c r="N103" s="5">
        <f>VLOOKUP(B103,LOT!A$1:B$157,2,0)</f>
        <v>250</v>
      </c>
      <c r="O103" s="6" t="str">
        <f t="shared" si="32"/>
        <v/>
      </c>
      <c r="P103" s="4" t="str">
        <f t="shared" si="24"/>
        <v>BULLISH</v>
      </c>
      <c r="Q103" s="20">
        <f t="shared" si="25"/>
        <v>0</v>
      </c>
      <c r="R103" s="20"/>
      <c r="S103" s="4" t="str">
        <f t="shared" si="29"/>
        <v/>
      </c>
      <c r="T103" t="str">
        <f t="shared" si="17"/>
        <v>BULLISH</v>
      </c>
      <c r="U103" t="str">
        <f t="shared" si="26"/>
        <v>BULLISH</v>
      </c>
      <c r="V103">
        <f t="shared" si="27"/>
        <v>1</v>
      </c>
      <c r="W103">
        <f t="shared" si="28"/>
        <v>1</v>
      </c>
      <c r="X103" s="32" t="e">
        <f>VLOOKUP(E103,FUTURE!B$3:G$25,6,0)</f>
        <v>#N/A</v>
      </c>
    </row>
    <row r="104" spans="1:24">
      <c r="A104" t="str">
        <f t="shared" si="33"/>
        <v>RELIANCEPE760</v>
      </c>
      <c r="B104" t="str">
        <f t="shared" si="22"/>
        <v>RELIANCE</v>
      </c>
      <c r="C104">
        <f t="shared" ref="C104:C167" si="34">+C103+1</f>
        <v>195</v>
      </c>
      <c r="E104" s="4" t="str">
        <f>VLOOKUP(C104,PUTS!A$186:F$296,2,0)</f>
        <v xml:space="preserve">RELIANCE </v>
      </c>
      <c r="F104" s="10" t="str">
        <f>VLOOKUP(C104,PUTS!A$186:F$296,3,0)</f>
        <v>PE</v>
      </c>
      <c r="G104" s="5">
        <f>VLOOKUP(C104,PUTS!A$186:F$296,4,0)</f>
        <v>760</v>
      </c>
      <c r="H104" s="6">
        <f>VLOOKUP(C104,PUTS!A$186:F$296,5,0)</f>
        <v>6.5</v>
      </c>
      <c r="I104" s="5">
        <f>VLOOKUP(C104,PUTS!A$186:F$296,6,0)</f>
        <v>1181250</v>
      </c>
      <c r="J104" s="6">
        <f>VLOOKUP(A104,PV_DAY!A$2:M$913,9,0)</f>
        <v>7.95</v>
      </c>
      <c r="K104" s="5">
        <f>VLOOKUP(A104,PV_DAY!A$2:M$913,13,0)</f>
        <v>1181250</v>
      </c>
      <c r="L104" s="4" t="str">
        <f t="shared" si="30"/>
        <v>BULLISH</v>
      </c>
      <c r="M104" s="8" t="str">
        <f t="shared" si="31"/>
        <v>GOOD FOR SHORT</v>
      </c>
      <c r="N104" s="5">
        <f>VLOOKUP(B104,LOT!A$1:B$157,2,0)</f>
        <v>250</v>
      </c>
      <c r="O104" s="6" t="str">
        <f t="shared" si="32"/>
        <v/>
      </c>
      <c r="P104" s="4" t="str">
        <f t="shared" si="24"/>
        <v>BULLISH</v>
      </c>
      <c r="Q104" s="20">
        <f t="shared" si="25"/>
        <v>0</v>
      </c>
      <c r="R104" s="20"/>
      <c r="S104" s="4" t="str">
        <f t="shared" si="29"/>
        <v/>
      </c>
      <c r="T104" t="str">
        <f t="shared" si="17"/>
        <v>BULLISH</v>
      </c>
      <c r="U104" t="str">
        <f t="shared" si="26"/>
        <v>BULLISH</v>
      </c>
      <c r="V104">
        <f t="shared" si="27"/>
        <v>1</v>
      </c>
      <c r="W104">
        <f t="shared" si="28"/>
        <v>1</v>
      </c>
      <c r="X104" s="32" t="e">
        <f>VLOOKUP(E104,FUTURE!B$3:G$25,6,0)</f>
        <v>#N/A</v>
      </c>
    </row>
    <row r="105" spans="1:24">
      <c r="A105" t="str">
        <f t="shared" si="33"/>
        <v>RELIANCEPE800</v>
      </c>
      <c r="B105" t="str">
        <f t="shared" si="22"/>
        <v>RELIANCE</v>
      </c>
      <c r="C105">
        <f t="shared" si="34"/>
        <v>196</v>
      </c>
      <c r="E105" s="4" t="str">
        <f>VLOOKUP(C105,PUTS!A$186:F$296,2,0)</f>
        <v xml:space="preserve">RELIANCE </v>
      </c>
      <c r="F105" s="10" t="str">
        <f>VLOOKUP(C105,PUTS!A$186:F$296,3,0)</f>
        <v>PE</v>
      </c>
      <c r="G105" s="5">
        <f>VLOOKUP(C105,PUTS!A$186:F$296,4,0)</f>
        <v>800</v>
      </c>
      <c r="H105" s="6">
        <f>VLOOKUP(C105,PUTS!A$186:F$296,5,0)</f>
        <v>27</v>
      </c>
      <c r="I105" s="5">
        <f>VLOOKUP(C105,PUTS!A$186:F$296,6,0)</f>
        <v>344750</v>
      </c>
      <c r="J105" s="6">
        <f>VLOOKUP(A105,PV_DAY!A$2:M$913,9,0)</f>
        <v>30.25</v>
      </c>
      <c r="K105" s="5">
        <f>VLOOKUP(A105,PV_DAY!A$2:M$913,13,0)</f>
        <v>344750</v>
      </c>
      <c r="L105" s="4" t="str">
        <f t="shared" si="30"/>
        <v>BULLISH</v>
      </c>
      <c r="M105" s="8" t="str">
        <f t="shared" si="31"/>
        <v>GOOD FOR SHORT</v>
      </c>
      <c r="N105" s="5">
        <f>VLOOKUP(B105,LOT!A$1:B$157,2,0)</f>
        <v>250</v>
      </c>
      <c r="O105" s="6" t="str">
        <f t="shared" si="32"/>
        <v/>
      </c>
      <c r="P105" s="4" t="str">
        <f t="shared" si="24"/>
        <v>BULLISH</v>
      </c>
      <c r="Q105" s="20">
        <f t="shared" si="25"/>
        <v>0</v>
      </c>
      <c r="R105" s="20"/>
      <c r="S105" s="4" t="str">
        <f t="shared" si="29"/>
        <v/>
      </c>
      <c r="T105" t="str">
        <f t="shared" si="17"/>
        <v>BULLISH</v>
      </c>
      <c r="U105" t="str">
        <f t="shared" si="26"/>
        <v>BULLISH</v>
      </c>
      <c r="V105">
        <f t="shared" si="27"/>
        <v>1</v>
      </c>
      <c r="W105">
        <f t="shared" si="28"/>
        <v>1</v>
      </c>
      <c r="X105" s="32" t="e">
        <f>VLOOKUP(E105,FUTURE!B$3:G$25,6,0)</f>
        <v>#N/A</v>
      </c>
    </row>
    <row r="106" spans="1:24">
      <c r="A106" t="str">
        <f t="shared" si="33"/>
        <v>INFYPE2200</v>
      </c>
      <c r="B106" t="str">
        <f t="shared" si="22"/>
        <v>INFY</v>
      </c>
      <c r="C106">
        <f t="shared" si="34"/>
        <v>197</v>
      </c>
      <c r="E106" s="4" t="str">
        <f>VLOOKUP(C106,PUTS!A$186:F$296,2,0)</f>
        <v xml:space="preserve">INFY </v>
      </c>
      <c r="F106" s="10" t="str">
        <f>VLOOKUP(C106,PUTS!A$186:F$296,3,0)</f>
        <v>PE</v>
      </c>
      <c r="G106" s="5">
        <f>VLOOKUP(C106,PUTS!A$186:F$296,4,0)</f>
        <v>2200</v>
      </c>
      <c r="H106" s="6">
        <f>VLOOKUP(C106,PUTS!A$186:F$296,5,0)</f>
        <v>11.5</v>
      </c>
      <c r="I106" s="5">
        <f>VLOOKUP(C106,PUTS!A$186:F$296,6,0)</f>
        <v>526500</v>
      </c>
      <c r="J106" s="6">
        <f>VLOOKUP(A106,PV_DAY!A$2:M$913,9,0)</f>
        <v>11.45</v>
      </c>
      <c r="K106" s="5">
        <f>VLOOKUP(A106,PV_DAY!A$2:M$913,13,0)</f>
        <v>526500</v>
      </c>
      <c r="L106" s="4" t="str">
        <f t="shared" si="30"/>
        <v>BEARISH</v>
      </c>
      <c r="M106" s="8" t="str">
        <f t="shared" si="31"/>
        <v>GOOD FOR LONG</v>
      </c>
      <c r="N106" s="5">
        <f>VLOOKUP(B106,LOT!A$1:B$157,2,0)</f>
        <v>125</v>
      </c>
      <c r="O106" s="6">
        <f t="shared" si="32"/>
        <v>1437.5</v>
      </c>
      <c r="P106" s="4" t="str">
        <f t="shared" si="24"/>
        <v>BEARISH</v>
      </c>
      <c r="Q106" s="20">
        <f t="shared" si="25"/>
        <v>0</v>
      </c>
      <c r="R106" s="20"/>
      <c r="S106" s="4" t="str">
        <f t="shared" si="29"/>
        <v/>
      </c>
      <c r="T106" t="str">
        <f t="shared" si="17"/>
        <v>BEARISH</v>
      </c>
      <c r="U106" t="str">
        <f t="shared" si="26"/>
        <v>BEARISH</v>
      </c>
      <c r="V106">
        <f t="shared" si="27"/>
        <v>-1</v>
      </c>
      <c r="W106">
        <f t="shared" si="28"/>
        <v>-1</v>
      </c>
      <c r="X106" s="32" t="e">
        <f>VLOOKUP(E106,FUTURE!B$3:G$25,6,0)</f>
        <v>#N/A</v>
      </c>
    </row>
    <row r="107" spans="1:24">
      <c r="A107" t="str">
        <f t="shared" si="33"/>
        <v>SBINPE2150</v>
      </c>
      <c r="B107" t="str">
        <f t="shared" si="22"/>
        <v>SBIN</v>
      </c>
      <c r="C107">
        <f t="shared" si="34"/>
        <v>198</v>
      </c>
      <c r="E107" s="4" t="str">
        <f>VLOOKUP(C107,PUTS!A$186:F$296,2,0)</f>
        <v xml:space="preserve">SBIN </v>
      </c>
      <c r="F107" s="10" t="str">
        <f>VLOOKUP(C107,PUTS!A$186:F$296,3,0)</f>
        <v>PE</v>
      </c>
      <c r="G107" s="5">
        <f>VLOOKUP(C107,PUTS!A$186:F$296,4,0)</f>
        <v>2150</v>
      </c>
      <c r="H107" s="6">
        <f>VLOOKUP(C107,PUTS!A$186:F$296,5,0)</f>
        <v>13</v>
      </c>
      <c r="I107" s="5">
        <f>VLOOKUP(C107,PUTS!A$186:F$296,6,0)</f>
        <v>228250</v>
      </c>
      <c r="J107" s="6">
        <f>VLOOKUP(A107,PV_DAY!A$2:M$913,9,0)</f>
        <v>13.2</v>
      </c>
      <c r="K107" s="5">
        <f>VLOOKUP(A107,PV_DAY!A$2:M$913,13,0)</f>
        <v>228250</v>
      </c>
      <c r="L107" s="4" t="str">
        <f t="shared" si="30"/>
        <v>BULLISH</v>
      </c>
      <c r="M107" s="8" t="str">
        <f t="shared" si="31"/>
        <v>GOOD FOR SHORT</v>
      </c>
      <c r="N107" s="5">
        <f>VLOOKUP(B107,LOT!A$1:B$157,2,0)</f>
        <v>125</v>
      </c>
      <c r="O107" s="6" t="str">
        <f t="shared" si="32"/>
        <v/>
      </c>
      <c r="P107" s="4" t="str">
        <f t="shared" si="24"/>
        <v>BULLISH</v>
      </c>
      <c r="Q107" s="20">
        <f t="shared" si="25"/>
        <v>0</v>
      </c>
      <c r="R107" s="20"/>
      <c r="S107" s="4" t="str">
        <f t="shared" si="29"/>
        <v/>
      </c>
      <c r="T107" t="str">
        <f t="shared" si="17"/>
        <v>BULLISH</v>
      </c>
      <c r="U107" t="str">
        <f t="shared" si="26"/>
        <v>BULLISH</v>
      </c>
      <c r="V107">
        <f t="shared" si="27"/>
        <v>1</v>
      </c>
      <c r="W107">
        <f t="shared" si="28"/>
        <v>1</v>
      </c>
      <c r="X107" s="32" t="e">
        <f>VLOOKUP(E107,FUTURE!B$3:G$25,6,0)</f>
        <v>#N/A</v>
      </c>
    </row>
    <row r="108" spans="1:24">
      <c r="A108" t="str">
        <f t="shared" si="33"/>
        <v>SBINPE2100</v>
      </c>
      <c r="B108" t="str">
        <f t="shared" si="22"/>
        <v>SBIN</v>
      </c>
      <c r="C108">
        <f t="shared" si="34"/>
        <v>199</v>
      </c>
      <c r="E108" s="4" t="str">
        <f>VLOOKUP(C108,PUTS!A$186:F$296,2,0)</f>
        <v xml:space="preserve">SBIN </v>
      </c>
      <c r="F108" s="10" t="str">
        <f>VLOOKUP(C108,PUTS!A$186:F$296,3,0)</f>
        <v>PE</v>
      </c>
      <c r="G108" s="5">
        <f>VLOOKUP(C108,PUTS!A$186:F$296,4,0)</f>
        <v>2100</v>
      </c>
      <c r="H108" s="6">
        <f>VLOOKUP(C108,PUTS!A$186:F$296,5,0)</f>
        <v>6.7</v>
      </c>
      <c r="I108" s="5">
        <f>VLOOKUP(C108,PUTS!A$186:F$296,6,0)</f>
        <v>476000</v>
      </c>
      <c r="J108" s="6">
        <f>VLOOKUP(A108,PV_DAY!A$2:M$913,9,0)</f>
        <v>6.9</v>
      </c>
      <c r="K108" s="5">
        <f>VLOOKUP(A108,PV_DAY!A$2:M$913,13,0)</f>
        <v>476000</v>
      </c>
      <c r="L108" s="4" t="str">
        <f t="shared" si="30"/>
        <v>BULLISH</v>
      </c>
      <c r="M108" s="8" t="str">
        <f t="shared" si="31"/>
        <v>GOOD FOR SHORT</v>
      </c>
      <c r="N108" s="5">
        <f>VLOOKUP(B108,LOT!A$1:B$157,2,0)</f>
        <v>125</v>
      </c>
      <c r="O108" s="6" t="str">
        <f t="shared" si="32"/>
        <v/>
      </c>
      <c r="P108" s="4" t="str">
        <f t="shared" si="24"/>
        <v>BULLISH</v>
      </c>
      <c r="Q108" s="20">
        <f t="shared" si="25"/>
        <v>0</v>
      </c>
      <c r="R108" s="20"/>
      <c r="S108" s="4" t="str">
        <f t="shared" si="29"/>
        <v/>
      </c>
      <c r="T108" t="str">
        <f t="shared" si="17"/>
        <v>BULLISH</v>
      </c>
      <c r="U108" t="str">
        <f t="shared" si="26"/>
        <v>BULLISH</v>
      </c>
      <c r="V108">
        <f t="shared" si="27"/>
        <v>1</v>
      </c>
      <c r="W108">
        <f t="shared" si="28"/>
        <v>1</v>
      </c>
      <c r="X108" s="32" t="e">
        <f>VLOOKUP(E108,FUTURE!B$3:G$25,6,0)</f>
        <v>#N/A</v>
      </c>
    </row>
    <row r="109" spans="1:24">
      <c r="A109" t="str">
        <f t="shared" si="33"/>
        <v>INFYPE2300</v>
      </c>
      <c r="B109" t="str">
        <f t="shared" si="22"/>
        <v>INFY</v>
      </c>
      <c r="C109">
        <f t="shared" si="34"/>
        <v>200</v>
      </c>
      <c r="E109" s="4" t="str">
        <f>VLOOKUP(C109,PUTS!A$186:F$296,2,0)</f>
        <v xml:space="preserve">INFY </v>
      </c>
      <c r="F109" s="10" t="str">
        <f>VLOOKUP(C109,PUTS!A$186:F$296,3,0)</f>
        <v>PE</v>
      </c>
      <c r="G109" s="5">
        <f>VLOOKUP(C109,PUTS!A$186:F$296,4,0)</f>
        <v>2300</v>
      </c>
      <c r="H109" s="6">
        <f>VLOOKUP(C109,PUTS!A$186:F$296,5,0)</f>
        <v>47.05</v>
      </c>
      <c r="I109" s="5">
        <f>VLOOKUP(C109,PUTS!A$186:F$296,6,0)</f>
        <v>419250</v>
      </c>
      <c r="J109" s="6">
        <f>VLOOKUP(A109,PV_DAY!A$2:M$913,9,0)</f>
        <v>46.35</v>
      </c>
      <c r="K109" s="5">
        <f>VLOOKUP(A109,PV_DAY!A$2:M$913,13,0)</f>
        <v>419250</v>
      </c>
      <c r="L109" s="4" t="str">
        <f t="shared" si="30"/>
        <v>BEARISH</v>
      </c>
      <c r="M109" s="8" t="str">
        <f t="shared" si="31"/>
        <v>GOOD FOR LONG</v>
      </c>
      <c r="N109" s="5">
        <f>VLOOKUP(B109,LOT!A$1:B$157,2,0)</f>
        <v>125</v>
      </c>
      <c r="O109" s="6">
        <f t="shared" si="32"/>
        <v>5881.25</v>
      </c>
      <c r="P109" s="4" t="str">
        <f t="shared" si="24"/>
        <v>BEARISH</v>
      </c>
      <c r="Q109" s="20">
        <f t="shared" si="25"/>
        <v>0</v>
      </c>
      <c r="R109" s="20"/>
      <c r="S109" s="4" t="str">
        <f t="shared" si="29"/>
        <v/>
      </c>
      <c r="T109" t="str">
        <f t="shared" si="17"/>
        <v>BEARISH</v>
      </c>
      <c r="U109" t="str">
        <f t="shared" si="26"/>
        <v>BEARISH</v>
      </c>
      <c r="V109">
        <f t="shared" si="27"/>
        <v>-1</v>
      </c>
      <c r="W109">
        <f t="shared" si="28"/>
        <v>-1</v>
      </c>
      <c r="X109" s="32" t="e">
        <f>VLOOKUP(E109,FUTURE!B$3:G$25,6,0)</f>
        <v>#N/A</v>
      </c>
    </row>
    <row r="110" spans="1:24">
      <c r="A110" t="str">
        <f t="shared" si="33"/>
        <v>INFYPE2250</v>
      </c>
      <c r="B110" t="str">
        <f t="shared" si="22"/>
        <v>INFY</v>
      </c>
      <c r="C110">
        <f t="shared" si="34"/>
        <v>201</v>
      </c>
      <c r="E110" s="4" t="str">
        <f>VLOOKUP(C110,PUTS!A$186:F$296,2,0)</f>
        <v xml:space="preserve">INFY </v>
      </c>
      <c r="F110" s="10" t="str">
        <f>VLOOKUP(C110,PUTS!A$186:F$296,3,0)</f>
        <v>PE</v>
      </c>
      <c r="G110" s="5">
        <f>VLOOKUP(C110,PUTS!A$186:F$296,4,0)</f>
        <v>2250</v>
      </c>
      <c r="H110" s="6">
        <f>VLOOKUP(C110,PUTS!A$186:F$296,5,0)</f>
        <v>24.3</v>
      </c>
      <c r="I110" s="5">
        <f>VLOOKUP(C110,PUTS!A$186:F$296,6,0)</f>
        <v>311875</v>
      </c>
      <c r="J110" s="6">
        <f>VLOOKUP(A110,PV_DAY!A$2:M$913,9,0)</f>
        <v>23.35</v>
      </c>
      <c r="K110" s="5">
        <f>VLOOKUP(A110,PV_DAY!A$2:M$913,13,0)</f>
        <v>311875</v>
      </c>
      <c r="L110" s="4" t="str">
        <f t="shared" si="30"/>
        <v>BEARISH</v>
      </c>
      <c r="M110" s="8" t="str">
        <f t="shared" si="31"/>
        <v>GOOD FOR LONG</v>
      </c>
      <c r="N110" s="5">
        <f>VLOOKUP(B110,LOT!A$1:B$157,2,0)</f>
        <v>125</v>
      </c>
      <c r="O110" s="6">
        <f>IF(M110="GOOD FOR LONG",N110*H110,"")</f>
        <v>3037.5</v>
      </c>
      <c r="P110" s="4" t="str">
        <f t="shared" si="24"/>
        <v>BEARISH</v>
      </c>
      <c r="Q110" s="20">
        <f t="shared" si="25"/>
        <v>0</v>
      </c>
      <c r="R110" s="20"/>
      <c r="S110" s="4" t="str">
        <f t="shared" si="29"/>
        <v/>
      </c>
      <c r="T110" t="str">
        <f t="shared" si="17"/>
        <v>BEARISH</v>
      </c>
      <c r="U110" t="str">
        <f t="shared" si="26"/>
        <v>BEARISH</v>
      </c>
      <c r="V110">
        <f t="shared" si="27"/>
        <v>-1</v>
      </c>
      <c r="W110">
        <f t="shared" si="28"/>
        <v>-1</v>
      </c>
      <c r="X110" s="32" t="e">
        <f>VLOOKUP(E110,FUTURE!B$3:G$25,6,0)</f>
        <v>#N/A</v>
      </c>
    </row>
    <row r="111" spans="1:24">
      <c r="A111" t="str">
        <f t="shared" si="33"/>
        <v>TCSPE1400</v>
      </c>
      <c r="B111" t="str">
        <f t="shared" si="22"/>
        <v>TCS</v>
      </c>
      <c r="C111">
        <f t="shared" si="34"/>
        <v>202</v>
      </c>
      <c r="E111" s="4" t="str">
        <f>VLOOKUP(C111,PUTS!A$186:F$296,2,0)</f>
        <v xml:space="preserve">TCS </v>
      </c>
      <c r="F111" s="10" t="str">
        <f>VLOOKUP(C111,PUTS!A$186:F$296,3,0)</f>
        <v>PE</v>
      </c>
      <c r="G111" s="5">
        <f>VLOOKUP(C111,PUTS!A$186:F$296,4,0)</f>
        <v>1400</v>
      </c>
      <c r="H111" s="6">
        <f>VLOOKUP(C111,PUTS!A$186:F$296,5,0)</f>
        <v>27</v>
      </c>
      <c r="I111" s="5">
        <f>VLOOKUP(C111,PUTS!A$186:F$296,6,0)</f>
        <v>536500</v>
      </c>
      <c r="J111" s="6">
        <f>VLOOKUP(A111,PV_DAY!A$2:M$913,9,0)</f>
        <v>26.8</v>
      </c>
      <c r="K111" s="5">
        <f>VLOOKUP(A111,PV_DAY!A$2:M$913,13,0)</f>
        <v>536500</v>
      </c>
      <c r="L111" s="4" t="str">
        <f t="shared" si="30"/>
        <v>BEARISH</v>
      </c>
      <c r="M111" s="8" t="str">
        <f t="shared" si="31"/>
        <v>GOOD FOR LONG</v>
      </c>
      <c r="N111" s="5">
        <f>VLOOKUP(B111,LOT!A$1:B$157,2,0)</f>
        <v>250</v>
      </c>
      <c r="O111" s="6">
        <f t="shared" si="32"/>
        <v>6750</v>
      </c>
      <c r="P111" s="4" t="str">
        <f t="shared" si="24"/>
        <v>BEARISH</v>
      </c>
      <c r="Q111" s="20">
        <f t="shared" si="25"/>
        <v>0</v>
      </c>
      <c r="R111" s="20"/>
      <c r="S111" s="4" t="str">
        <f t="shared" si="29"/>
        <v/>
      </c>
      <c r="T111" t="str">
        <f t="shared" si="17"/>
        <v>BEARISH</v>
      </c>
      <c r="U111" t="str">
        <f t="shared" si="26"/>
        <v>BEARISH</v>
      </c>
      <c r="V111">
        <f t="shared" si="27"/>
        <v>-1</v>
      </c>
      <c r="W111">
        <f t="shared" si="28"/>
        <v>-1</v>
      </c>
      <c r="X111" s="32" t="e">
        <f>VLOOKUP(E111,FUTURE!B$3:G$25,6,0)</f>
        <v>#N/A</v>
      </c>
    </row>
    <row r="112" spans="1:24">
      <c r="A112" t="str">
        <f t="shared" si="33"/>
        <v>RELIANCEPE740</v>
      </c>
      <c r="B112" t="str">
        <f t="shared" si="22"/>
        <v>RELIANCE</v>
      </c>
      <c r="C112">
        <f t="shared" si="34"/>
        <v>203</v>
      </c>
      <c r="E112" s="4" t="str">
        <f>VLOOKUP(C112,PUTS!A$186:F$296,2,0)</f>
        <v xml:space="preserve">RELIANCE </v>
      </c>
      <c r="F112" s="10" t="str">
        <f>VLOOKUP(C112,PUTS!A$186:F$296,3,0)</f>
        <v>PE</v>
      </c>
      <c r="G112" s="5">
        <f>VLOOKUP(C112,PUTS!A$186:F$296,4,0)</f>
        <v>740</v>
      </c>
      <c r="H112" s="6">
        <f>VLOOKUP(C112,PUTS!A$186:F$296,5,0)</f>
        <v>2.65</v>
      </c>
      <c r="I112" s="5">
        <f>VLOOKUP(C112,PUTS!A$186:F$296,6,0)</f>
        <v>686750</v>
      </c>
      <c r="J112" s="6">
        <f>VLOOKUP(A112,PV_DAY!A$2:M$913,9,0)</f>
        <v>3.2</v>
      </c>
      <c r="K112" s="5">
        <f>VLOOKUP(A112,PV_DAY!A$2:M$913,13,0)</f>
        <v>686750</v>
      </c>
      <c r="L112" s="4" t="str">
        <f t="shared" si="30"/>
        <v>BULLISH</v>
      </c>
      <c r="M112" s="8" t="str">
        <f t="shared" si="31"/>
        <v>GOOD FOR SHORT</v>
      </c>
      <c r="N112" s="5">
        <f>VLOOKUP(B112,LOT!A$1:B$157,2,0)</f>
        <v>250</v>
      </c>
      <c r="O112" s="6" t="str">
        <f t="shared" si="32"/>
        <v/>
      </c>
      <c r="P112" s="4" t="str">
        <f t="shared" si="24"/>
        <v>BULLISH</v>
      </c>
      <c r="Q112" s="20">
        <f t="shared" si="25"/>
        <v>0</v>
      </c>
      <c r="R112" s="20"/>
      <c r="S112" s="4" t="str">
        <f t="shared" si="29"/>
        <v/>
      </c>
      <c r="T112" t="str">
        <f t="shared" ref="T112:T175" si="35">IFERROR(L112,0)</f>
        <v>BULLISH</v>
      </c>
      <c r="U112" t="str">
        <f t="shared" si="26"/>
        <v>BULLISH</v>
      </c>
      <c r="V112">
        <f t="shared" si="27"/>
        <v>1</v>
      </c>
      <c r="W112">
        <f t="shared" si="28"/>
        <v>1</v>
      </c>
      <c r="X112" s="32" t="e">
        <f>VLOOKUP(E112,FUTURE!B$3:G$25,6,0)</f>
        <v>#N/A</v>
      </c>
    </row>
    <row r="113" spans="1:24">
      <c r="A113" t="str">
        <f t="shared" si="33"/>
        <v>SBINPE2250</v>
      </c>
      <c r="B113" t="str">
        <f t="shared" si="22"/>
        <v>SBIN</v>
      </c>
      <c r="C113">
        <f t="shared" si="34"/>
        <v>204</v>
      </c>
      <c r="E113" s="4" t="str">
        <f>VLOOKUP(C113,PUTS!A$186:F$296,2,0)</f>
        <v xml:space="preserve">SBIN </v>
      </c>
      <c r="F113" s="10" t="str">
        <f>VLOOKUP(C113,PUTS!A$186:F$296,3,0)</f>
        <v>PE</v>
      </c>
      <c r="G113" s="5">
        <f>VLOOKUP(C113,PUTS!A$186:F$296,4,0)</f>
        <v>2250</v>
      </c>
      <c r="H113" s="6">
        <f>VLOOKUP(C113,PUTS!A$186:F$296,5,0)</f>
        <v>47.8</v>
      </c>
      <c r="I113" s="5">
        <f>VLOOKUP(C113,PUTS!A$186:F$296,6,0)</f>
        <v>165750</v>
      </c>
      <c r="J113" s="6">
        <f>VLOOKUP(A113,PV_DAY!A$2:M$913,9,0)</f>
        <v>46.45</v>
      </c>
      <c r="K113" s="5">
        <f>VLOOKUP(A113,PV_DAY!A$2:M$913,13,0)</f>
        <v>165750</v>
      </c>
      <c r="L113" s="4" t="str">
        <f t="shared" si="30"/>
        <v>BEARISH</v>
      </c>
      <c r="M113" s="8" t="str">
        <f t="shared" si="31"/>
        <v>GOOD FOR LONG</v>
      </c>
      <c r="N113" s="5">
        <f>VLOOKUP(B113,LOT!A$1:B$157,2,0)</f>
        <v>125</v>
      </c>
      <c r="O113" s="6">
        <f t="shared" si="32"/>
        <v>5975</v>
      </c>
      <c r="P113" s="4" t="str">
        <f t="shared" si="24"/>
        <v>BEARISH</v>
      </c>
      <c r="Q113" s="20">
        <f t="shared" si="25"/>
        <v>0</v>
      </c>
      <c r="R113" s="20"/>
      <c r="S113" s="4" t="str">
        <f t="shared" si="29"/>
        <v/>
      </c>
      <c r="T113" t="str">
        <f t="shared" si="35"/>
        <v>BEARISH</v>
      </c>
      <c r="U113" t="str">
        <f t="shared" si="26"/>
        <v>BEARISH</v>
      </c>
      <c r="V113">
        <f t="shared" si="27"/>
        <v>-1</v>
      </c>
      <c r="W113">
        <f t="shared" si="28"/>
        <v>-1</v>
      </c>
      <c r="X113" s="32" t="e">
        <f>VLOOKUP(E113,FUTURE!B$3:G$25,6,0)</f>
        <v>#N/A</v>
      </c>
    </row>
    <row r="114" spans="1:24">
      <c r="A114" t="str">
        <f t="shared" si="33"/>
        <v>SBINPE2050</v>
      </c>
      <c r="B114" t="str">
        <f t="shared" si="22"/>
        <v>SBIN</v>
      </c>
      <c r="C114">
        <f t="shared" si="34"/>
        <v>205</v>
      </c>
      <c r="E114" s="4" t="str">
        <f>VLOOKUP(C114,PUTS!A$186:F$296,2,0)</f>
        <v xml:space="preserve">SBIN </v>
      </c>
      <c r="F114" s="10" t="str">
        <f>VLOOKUP(C114,PUTS!A$186:F$296,3,0)</f>
        <v>PE</v>
      </c>
      <c r="G114" s="5">
        <f>VLOOKUP(C114,PUTS!A$186:F$296,4,0)</f>
        <v>2050</v>
      </c>
      <c r="H114" s="6">
        <f>VLOOKUP(C114,PUTS!A$186:F$296,5,0)</f>
        <v>3.8</v>
      </c>
      <c r="I114" s="5">
        <f>VLOOKUP(C114,PUTS!A$186:F$296,6,0)</f>
        <v>267125</v>
      </c>
      <c r="J114" s="6">
        <f>VLOOKUP(A114,PV_DAY!A$2:M$913,9,0)</f>
        <v>3.8</v>
      </c>
      <c r="K114" s="5">
        <f>VLOOKUP(A114,PV_DAY!A$2:M$913,13,0)</f>
        <v>267125</v>
      </c>
      <c r="L114" s="4" t="str">
        <f t="shared" si="30"/>
        <v>BEARISH</v>
      </c>
      <c r="M114" s="8" t="str">
        <f t="shared" si="31"/>
        <v>GOOD FOR LONG</v>
      </c>
      <c r="N114" s="5">
        <f>VLOOKUP(B114,LOT!A$1:B$157,2,0)</f>
        <v>125</v>
      </c>
      <c r="O114" s="6">
        <f t="shared" si="32"/>
        <v>475</v>
      </c>
      <c r="P114" s="4" t="str">
        <f t="shared" si="24"/>
        <v>BEARISH</v>
      </c>
      <c r="Q114" s="20">
        <f t="shared" si="25"/>
        <v>0</v>
      </c>
      <c r="R114" s="20"/>
      <c r="S114" s="4" t="str">
        <f t="shared" si="29"/>
        <v/>
      </c>
      <c r="T114" t="str">
        <f t="shared" si="35"/>
        <v>BEARISH</v>
      </c>
      <c r="U114" t="str">
        <f t="shared" si="26"/>
        <v>BEARISH</v>
      </c>
      <c r="V114">
        <f t="shared" si="27"/>
        <v>-1</v>
      </c>
      <c r="W114">
        <f t="shared" si="28"/>
        <v>-1</v>
      </c>
      <c r="X114" s="32" t="e">
        <f>VLOOKUP(E114,FUTURE!B$3:G$25,6,0)</f>
        <v>#N/A</v>
      </c>
    </row>
    <row r="115" spans="1:24">
      <c r="A115" t="str">
        <f t="shared" si="33"/>
        <v>DLFPE240</v>
      </c>
      <c r="B115" t="str">
        <f t="shared" si="22"/>
        <v>DLF</v>
      </c>
      <c r="C115">
        <f t="shared" si="34"/>
        <v>206</v>
      </c>
      <c r="E115" s="4" t="str">
        <f>VLOOKUP(C115,PUTS!A$186:F$296,2,0)</f>
        <v xml:space="preserve">DLF </v>
      </c>
      <c r="F115" s="10" t="str">
        <f>VLOOKUP(C115,PUTS!A$186:F$296,3,0)</f>
        <v>PE</v>
      </c>
      <c r="G115" s="5">
        <f>VLOOKUP(C115,PUTS!A$186:F$296,4,0)</f>
        <v>240</v>
      </c>
      <c r="H115" s="6">
        <f>VLOOKUP(C115,PUTS!A$186:F$296,5,0)</f>
        <v>5.15</v>
      </c>
      <c r="I115" s="5">
        <f>VLOOKUP(C115,PUTS!A$186:F$296,6,0)</f>
        <v>1524000</v>
      </c>
      <c r="J115" s="6">
        <f>VLOOKUP(A115,PV_DAY!A$2:M$913,9,0)</f>
        <v>5.35</v>
      </c>
      <c r="K115" s="5">
        <f>VLOOKUP(A115,PV_DAY!A$2:M$913,13,0)</f>
        <v>1524000</v>
      </c>
      <c r="L115" s="4" t="str">
        <f t="shared" si="30"/>
        <v>BULLISH</v>
      </c>
      <c r="M115" s="8" t="str">
        <f t="shared" si="31"/>
        <v>GOOD FOR SHORT</v>
      </c>
      <c r="N115" s="5">
        <f>VLOOKUP(B115,LOT!A$1:B$157,2,0)</f>
        <v>1000</v>
      </c>
      <c r="O115" s="6" t="str">
        <f t="shared" si="32"/>
        <v/>
      </c>
      <c r="P115" s="4" t="str">
        <f t="shared" si="24"/>
        <v>BULLISH</v>
      </c>
      <c r="Q115" s="20">
        <f t="shared" si="25"/>
        <v>0</v>
      </c>
      <c r="R115" s="20"/>
      <c r="S115" s="4" t="str">
        <f t="shared" si="29"/>
        <v>Short Build Up</v>
      </c>
      <c r="T115" t="str">
        <f t="shared" si="35"/>
        <v>BULLISH</v>
      </c>
      <c r="U115" t="str">
        <f t="shared" si="26"/>
        <v>BULLISH</v>
      </c>
      <c r="V115">
        <f t="shared" si="27"/>
        <v>1</v>
      </c>
      <c r="W115">
        <f t="shared" si="28"/>
        <v>1</v>
      </c>
      <c r="X115" s="32" t="str">
        <f>VLOOKUP(E115,FUTURE!B$3:G$25,6,0)</f>
        <v>Short Build Up</v>
      </c>
    </row>
    <row r="116" spans="1:24">
      <c r="A116" t="str">
        <f t="shared" si="33"/>
        <v>MCDOWELL-NPE2000</v>
      </c>
      <c r="B116" t="str">
        <f t="shared" si="22"/>
        <v>MCDOWELL-N</v>
      </c>
      <c r="C116">
        <f t="shared" si="34"/>
        <v>207</v>
      </c>
      <c r="E116" s="4" t="str">
        <f>VLOOKUP(C116,PUTS!A$186:F$296,2,0)</f>
        <v>MCDOWELL-N</v>
      </c>
      <c r="F116" s="10" t="str">
        <f>VLOOKUP(C116,PUTS!A$186:F$296,3,0)</f>
        <v>PE</v>
      </c>
      <c r="G116" s="5">
        <f>VLOOKUP(C116,PUTS!A$186:F$296,4,0)</f>
        <v>2000</v>
      </c>
      <c r="H116" s="6">
        <f>VLOOKUP(C116,PUTS!A$186:F$296,5,0)</f>
        <v>13.7</v>
      </c>
      <c r="I116" s="5">
        <f>VLOOKUP(C116,PUTS!A$186:F$296,6,0)</f>
        <v>243750</v>
      </c>
      <c r="J116" s="6">
        <f>VLOOKUP(A116,PV_DAY!A$2:M$913,9,0)</f>
        <v>15.6</v>
      </c>
      <c r="K116" s="5">
        <f>VLOOKUP(A116,PV_DAY!A$2:M$913,13,0)</f>
        <v>243750</v>
      </c>
      <c r="L116" s="4" t="str">
        <f t="shared" si="30"/>
        <v>BULLISH</v>
      </c>
      <c r="M116" s="8" t="str">
        <f t="shared" si="31"/>
        <v>GOOD FOR SHORT</v>
      </c>
      <c r="N116" s="5">
        <f>VLOOKUP(B116,LOT!A$1:B$157,2,0)</f>
        <v>250</v>
      </c>
      <c r="O116" s="6" t="str">
        <f t="shared" si="32"/>
        <v/>
      </c>
      <c r="P116" s="4" t="str">
        <f t="shared" si="24"/>
        <v>BULLISH</v>
      </c>
      <c r="Q116" s="20">
        <f t="shared" si="25"/>
        <v>0</v>
      </c>
      <c r="R116" s="20"/>
      <c r="S116" s="4" t="str">
        <f t="shared" si="29"/>
        <v>Short Covering</v>
      </c>
      <c r="T116" t="str">
        <f t="shared" si="35"/>
        <v>BULLISH</v>
      </c>
      <c r="U116" t="str">
        <f t="shared" si="26"/>
        <v>BULLISH</v>
      </c>
      <c r="V116">
        <f t="shared" si="27"/>
        <v>1</v>
      </c>
      <c r="W116">
        <f t="shared" si="28"/>
        <v>1</v>
      </c>
      <c r="X116" s="32" t="str">
        <f>VLOOKUP(E116,FUTURE!B$3:G$25,6,0)</f>
        <v>Short Covering</v>
      </c>
    </row>
    <row r="117" spans="1:24">
      <c r="A117" t="str">
        <f t="shared" si="33"/>
        <v>SBINPE2000</v>
      </c>
      <c r="B117" t="str">
        <f t="shared" si="22"/>
        <v>SBIN</v>
      </c>
      <c r="C117">
        <f t="shared" si="34"/>
        <v>208</v>
      </c>
      <c r="E117" s="4" t="str">
        <f>VLOOKUP(C117,PUTS!A$186:F$296,2,0)</f>
        <v xml:space="preserve">SBIN </v>
      </c>
      <c r="F117" s="10" t="str">
        <f>VLOOKUP(C117,PUTS!A$186:F$296,3,0)</f>
        <v>PE</v>
      </c>
      <c r="G117" s="5">
        <f>VLOOKUP(C117,PUTS!A$186:F$296,4,0)</f>
        <v>2000</v>
      </c>
      <c r="H117" s="6">
        <f>VLOOKUP(C117,PUTS!A$186:F$296,5,0)</f>
        <v>2.35</v>
      </c>
      <c r="I117" s="5">
        <f>VLOOKUP(C117,PUTS!A$186:F$296,6,0)</f>
        <v>391125</v>
      </c>
      <c r="J117" s="6">
        <f>VLOOKUP(A117,PV_DAY!A$2:M$913,9,0)</f>
        <v>2.4500000000000002</v>
      </c>
      <c r="K117" s="5">
        <f>VLOOKUP(A117,PV_DAY!A$2:M$913,13,0)</f>
        <v>391125</v>
      </c>
      <c r="L117" s="4" t="str">
        <f t="shared" si="30"/>
        <v>BULLISH</v>
      </c>
      <c r="M117" s="8" t="str">
        <f t="shared" si="31"/>
        <v>GOOD FOR SHORT</v>
      </c>
      <c r="N117" s="5">
        <f>VLOOKUP(B117,LOT!A$1:B$157,2,0)</f>
        <v>125</v>
      </c>
      <c r="O117" s="6" t="str">
        <f t="shared" si="32"/>
        <v/>
      </c>
      <c r="P117" s="4" t="str">
        <f t="shared" si="24"/>
        <v>BULLISH</v>
      </c>
      <c r="Q117" s="20">
        <f t="shared" si="25"/>
        <v>0</v>
      </c>
      <c r="R117" s="20"/>
      <c r="S117" s="4" t="str">
        <f t="shared" si="29"/>
        <v/>
      </c>
      <c r="T117" t="str">
        <f t="shared" si="35"/>
        <v>BULLISH</v>
      </c>
      <c r="U117" t="str">
        <f t="shared" si="26"/>
        <v>BULLISH</v>
      </c>
      <c r="V117">
        <f t="shared" si="27"/>
        <v>1</v>
      </c>
      <c r="W117">
        <f t="shared" si="28"/>
        <v>1</v>
      </c>
      <c r="X117" s="32" t="e">
        <f>VLOOKUP(E117,FUTURE!B$3:G$25,6,0)</f>
        <v>#N/A</v>
      </c>
    </row>
    <row r="118" spans="1:24">
      <c r="A118" t="str">
        <f t="shared" si="33"/>
        <v>TCSPE1450</v>
      </c>
      <c r="B118" t="str">
        <f t="shared" si="22"/>
        <v>TCS</v>
      </c>
      <c r="C118">
        <f t="shared" si="34"/>
        <v>209</v>
      </c>
      <c r="E118" s="4" t="str">
        <f>VLOOKUP(C118,PUTS!A$186:F$296,2,0)</f>
        <v xml:space="preserve">TCS </v>
      </c>
      <c r="F118" s="10" t="str">
        <f>VLOOKUP(C118,PUTS!A$186:F$296,3,0)</f>
        <v>PE</v>
      </c>
      <c r="G118" s="5">
        <f>VLOOKUP(C118,PUTS!A$186:F$296,4,0)</f>
        <v>1450</v>
      </c>
      <c r="H118" s="6">
        <f>VLOOKUP(C118,PUTS!A$186:F$296,5,0)</f>
        <v>43</v>
      </c>
      <c r="I118" s="5">
        <f>VLOOKUP(C118,PUTS!A$186:F$296,6,0)</f>
        <v>393000</v>
      </c>
      <c r="J118" s="6">
        <f>VLOOKUP(A118,PV_DAY!A$2:M$913,9,0)</f>
        <v>44.9</v>
      </c>
      <c r="K118" s="5">
        <f>VLOOKUP(A118,PV_DAY!A$2:M$913,13,0)</f>
        <v>393000</v>
      </c>
      <c r="L118" s="4" t="str">
        <f t="shared" si="30"/>
        <v>BULLISH</v>
      </c>
      <c r="M118" s="8" t="str">
        <f t="shared" si="31"/>
        <v>GOOD FOR SHORT</v>
      </c>
      <c r="N118" s="5">
        <f>VLOOKUP(B118,LOT!A$1:B$157,2,0)</f>
        <v>250</v>
      </c>
      <c r="O118" s="6" t="str">
        <f t="shared" si="32"/>
        <v/>
      </c>
      <c r="P118" s="4" t="str">
        <f t="shared" si="24"/>
        <v>BULLISH</v>
      </c>
      <c r="Q118" s="20">
        <f t="shared" si="25"/>
        <v>0</v>
      </c>
      <c r="R118" s="20"/>
      <c r="S118" s="4" t="str">
        <f t="shared" si="29"/>
        <v/>
      </c>
      <c r="T118" t="str">
        <f t="shared" si="35"/>
        <v>BULLISH</v>
      </c>
      <c r="U118" t="str">
        <f t="shared" si="26"/>
        <v>BULLISH</v>
      </c>
      <c r="V118">
        <f t="shared" si="27"/>
        <v>1</v>
      </c>
      <c r="W118">
        <f t="shared" si="28"/>
        <v>1</v>
      </c>
      <c r="X118" s="32" t="e">
        <f>VLOOKUP(E118,FUTURE!B$3:G$25,6,0)</f>
        <v>#N/A</v>
      </c>
    </row>
    <row r="119" spans="1:24">
      <c r="A119" t="str">
        <f t="shared" si="33"/>
        <v>INFYPE2150</v>
      </c>
      <c r="B119" t="str">
        <f t="shared" si="22"/>
        <v>INFY</v>
      </c>
      <c r="C119">
        <f t="shared" si="34"/>
        <v>210</v>
      </c>
      <c r="E119" s="4" t="str">
        <f>VLOOKUP(C119,PUTS!A$186:F$296,2,0)</f>
        <v xml:space="preserve">INFY </v>
      </c>
      <c r="F119" s="10" t="str">
        <f>VLOOKUP(C119,PUTS!A$186:F$296,3,0)</f>
        <v>PE</v>
      </c>
      <c r="G119" s="5">
        <f>VLOOKUP(C119,PUTS!A$186:F$296,4,0)</f>
        <v>2150</v>
      </c>
      <c r="H119" s="6">
        <f>VLOOKUP(C119,PUTS!A$186:F$296,5,0)</f>
        <v>5.7</v>
      </c>
      <c r="I119" s="5">
        <f>VLOOKUP(C119,PUTS!A$186:F$296,6,0)</f>
        <v>187250</v>
      </c>
      <c r="J119" s="6">
        <f>VLOOKUP(A119,PV_DAY!A$2:M$913,9,0)</f>
        <v>5.65</v>
      </c>
      <c r="K119" s="5">
        <f>VLOOKUP(A119,PV_DAY!A$2:M$913,13,0)</f>
        <v>187250</v>
      </c>
      <c r="L119" s="4" t="str">
        <f t="shared" si="30"/>
        <v>BEARISH</v>
      </c>
      <c r="M119" s="8" t="str">
        <f t="shared" si="31"/>
        <v>GOOD FOR LONG</v>
      </c>
      <c r="N119" s="5">
        <f>VLOOKUP(B119,LOT!A$1:B$157,2,0)</f>
        <v>125</v>
      </c>
      <c r="O119" s="6">
        <f t="shared" si="32"/>
        <v>712.5</v>
      </c>
      <c r="P119" s="4" t="str">
        <f t="shared" si="24"/>
        <v>BEARISH</v>
      </c>
      <c r="Q119" s="20">
        <f t="shared" si="25"/>
        <v>0</v>
      </c>
      <c r="R119" s="20"/>
      <c r="S119" s="4" t="str">
        <f t="shared" si="29"/>
        <v/>
      </c>
      <c r="T119" t="str">
        <f t="shared" si="35"/>
        <v>BEARISH</v>
      </c>
      <c r="U119" t="str">
        <f t="shared" si="26"/>
        <v>BEARISH</v>
      </c>
      <c r="V119">
        <f t="shared" si="27"/>
        <v>-1</v>
      </c>
      <c r="W119">
        <f t="shared" si="28"/>
        <v>-1</v>
      </c>
      <c r="X119" s="32" t="e">
        <f>VLOOKUP(E119,FUTURE!B$3:G$25,6,0)</f>
        <v>#N/A</v>
      </c>
    </row>
    <row r="120" spans="1:24">
      <c r="A120" t="str">
        <f t="shared" si="33"/>
        <v>INFYPE2100</v>
      </c>
      <c r="B120" t="str">
        <f t="shared" si="22"/>
        <v>INFY</v>
      </c>
      <c r="C120">
        <f t="shared" si="34"/>
        <v>211</v>
      </c>
      <c r="E120" s="4" t="str">
        <f>VLOOKUP(C120,PUTS!A$186:F$296,2,0)</f>
        <v xml:space="preserve">INFY </v>
      </c>
      <c r="F120" s="10" t="str">
        <f>VLOOKUP(C120,PUTS!A$186:F$296,3,0)</f>
        <v>PE</v>
      </c>
      <c r="G120" s="5">
        <f>VLOOKUP(C120,PUTS!A$186:F$296,4,0)</f>
        <v>2100</v>
      </c>
      <c r="H120" s="6">
        <f>VLOOKUP(C120,PUTS!A$186:F$296,5,0)</f>
        <v>2.6</v>
      </c>
      <c r="I120" s="5">
        <f>VLOOKUP(C120,PUTS!A$186:F$296,6,0)</f>
        <v>494500</v>
      </c>
      <c r="J120" s="6">
        <f>VLOOKUP(A120,PV_DAY!A$2:M$913,9,0)</f>
        <v>3</v>
      </c>
      <c r="K120" s="5">
        <f>VLOOKUP(A120,PV_DAY!A$2:M$913,13,0)</f>
        <v>494500</v>
      </c>
      <c r="L120" s="4" t="str">
        <f t="shared" si="30"/>
        <v>BULLISH</v>
      </c>
      <c r="M120" s="8" t="str">
        <f t="shared" si="31"/>
        <v>GOOD FOR SHORT</v>
      </c>
      <c r="N120" s="5">
        <f>VLOOKUP(B120,LOT!A$1:B$157,2,0)</f>
        <v>125</v>
      </c>
      <c r="O120" s="6" t="str">
        <f t="shared" si="32"/>
        <v/>
      </c>
      <c r="P120" s="4" t="str">
        <f t="shared" si="24"/>
        <v>BULLISH</v>
      </c>
      <c r="Q120" s="20">
        <f t="shared" si="25"/>
        <v>0</v>
      </c>
      <c r="R120" s="20"/>
      <c r="S120" s="4" t="str">
        <f t="shared" si="29"/>
        <v/>
      </c>
      <c r="T120" t="str">
        <f t="shared" si="35"/>
        <v>BULLISH</v>
      </c>
      <c r="U120" t="str">
        <f t="shared" si="26"/>
        <v>BULLISH</v>
      </c>
      <c r="V120">
        <f t="shared" si="27"/>
        <v>1</v>
      </c>
      <c r="W120">
        <f t="shared" si="28"/>
        <v>1</v>
      </c>
      <c r="X120" s="32" t="e">
        <f>VLOOKUP(E120,FUTURE!B$3:G$25,6,0)</f>
        <v>#N/A</v>
      </c>
    </row>
    <row r="121" spans="1:24">
      <c r="A121" t="str">
        <f t="shared" si="33"/>
        <v>MCDOWELL-NPE2100</v>
      </c>
      <c r="B121" t="str">
        <f t="shared" si="22"/>
        <v>MCDOWELL-N</v>
      </c>
      <c r="C121">
        <f t="shared" si="34"/>
        <v>212</v>
      </c>
      <c r="E121" s="4" t="str">
        <f>VLOOKUP(C121,PUTS!A$186:F$296,2,0)</f>
        <v>MCDOWELL-N</v>
      </c>
      <c r="F121" s="10" t="str">
        <f>VLOOKUP(C121,PUTS!A$186:F$296,3,0)</f>
        <v>PE</v>
      </c>
      <c r="G121" s="5">
        <f>VLOOKUP(C121,PUTS!A$186:F$296,4,0)</f>
        <v>2100</v>
      </c>
      <c r="H121" s="6">
        <f>VLOOKUP(C121,PUTS!A$186:F$296,5,0)</f>
        <v>36</v>
      </c>
      <c r="I121" s="5">
        <f>VLOOKUP(C121,PUTS!A$186:F$296,6,0)</f>
        <v>202250</v>
      </c>
      <c r="J121" s="6">
        <f>VLOOKUP(A121,PV_DAY!A$2:M$913,9,0)</f>
        <v>38.5</v>
      </c>
      <c r="K121" s="5">
        <f>VLOOKUP(A121,PV_DAY!A$2:M$913,13,0)</f>
        <v>202250</v>
      </c>
      <c r="L121" s="4" t="str">
        <f t="shared" si="30"/>
        <v>BULLISH</v>
      </c>
      <c r="M121" s="8" t="str">
        <f t="shared" si="31"/>
        <v>GOOD FOR SHORT</v>
      </c>
      <c r="N121" s="5">
        <f>VLOOKUP(B121,LOT!A$1:B$157,2,0)</f>
        <v>250</v>
      </c>
      <c r="O121" s="6" t="str">
        <f t="shared" si="32"/>
        <v/>
      </c>
      <c r="P121" s="4" t="str">
        <f t="shared" si="24"/>
        <v>BULLISH</v>
      </c>
      <c r="Q121" s="20">
        <f t="shared" si="25"/>
        <v>0</v>
      </c>
      <c r="R121" s="20"/>
      <c r="S121" s="4" t="str">
        <f t="shared" si="29"/>
        <v>Short Covering</v>
      </c>
      <c r="T121" t="str">
        <f t="shared" si="35"/>
        <v>BULLISH</v>
      </c>
      <c r="U121" t="str">
        <f t="shared" si="26"/>
        <v>BULLISH</v>
      </c>
      <c r="V121">
        <f t="shared" si="27"/>
        <v>1</v>
      </c>
      <c r="W121">
        <f t="shared" si="28"/>
        <v>1</v>
      </c>
      <c r="X121" s="32" t="str">
        <f>VLOOKUP(E121,FUTURE!B$3:G$25,6,0)</f>
        <v>Short Covering</v>
      </c>
    </row>
    <row r="122" spans="1:24">
      <c r="A122" t="str">
        <f t="shared" si="33"/>
        <v>ICICIBANKPE1050</v>
      </c>
      <c r="B122" t="str">
        <f t="shared" si="22"/>
        <v>ICICIBANK</v>
      </c>
      <c r="C122">
        <f t="shared" si="34"/>
        <v>213</v>
      </c>
      <c r="E122" s="4" t="str">
        <f>VLOOKUP(C122,PUTS!A$186:F$296,2,0)</f>
        <v xml:space="preserve">ICICIBANK </v>
      </c>
      <c r="F122" s="10" t="str">
        <f>VLOOKUP(C122,PUTS!A$186:F$296,3,0)</f>
        <v>PE</v>
      </c>
      <c r="G122" s="5">
        <f>VLOOKUP(C122,PUTS!A$186:F$296,4,0)</f>
        <v>1050</v>
      </c>
      <c r="H122" s="6">
        <f>VLOOKUP(C122,PUTS!A$186:F$296,5,0)</f>
        <v>6.9</v>
      </c>
      <c r="I122" s="5">
        <f>VLOOKUP(C122,PUTS!A$186:F$296,6,0)</f>
        <v>345250</v>
      </c>
      <c r="J122" s="6">
        <f>VLOOKUP(A122,PV_DAY!A$2:M$913,9,0)</f>
        <v>6.7</v>
      </c>
      <c r="K122" s="5">
        <f>VLOOKUP(A122,PV_DAY!A$2:M$913,13,0)</f>
        <v>345250</v>
      </c>
      <c r="L122" s="4" t="str">
        <f t="shared" si="30"/>
        <v>BEARISH</v>
      </c>
      <c r="M122" s="8" t="str">
        <f t="shared" si="31"/>
        <v>GOOD FOR LONG</v>
      </c>
      <c r="N122" s="5">
        <f>VLOOKUP(B122,LOT!A$1:B$157,2,0)</f>
        <v>250</v>
      </c>
      <c r="O122" s="6">
        <f t="shared" si="32"/>
        <v>1725</v>
      </c>
      <c r="P122" s="4" t="str">
        <f t="shared" si="24"/>
        <v>BEARISH</v>
      </c>
      <c r="Q122" s="20">
        <f t="shared" si="25"/>
        <v>0</v>
      </c>
      <c r="R122" s="20"/>
      <c r="S122" s="4" t="str">
        <f t="shared" si="29"/>
        <v/>
      </c>
      <c r="T122" t="str">
        <f t="shared" si="35"/>
        <v>BEARISH</v>
      </c>
      <c r="U122" t="str">
        <f t="shared" si="26"/>
        <v>BEARISH</v>
      </c>
      <c r="V122">
        <f t="shared" si="27"/>
        <v>-1</v>
      </c>
      <c r="W122">
        <f t="shared" si="28"/>
        <v>-1</v>
      </c>
      <c r="X122" s="32" t="e">
        <f>VLOOKUP(E122,FUTURE!B$3:G$25,6,0)</f>
        <v>#N/A</v>
      </c>
    </row>
    <row r="123" spans="1:24">
      <c r="A123" t="str">
        <f t="shared" si="33"/>
        <v>TCSPE1350</v>
      </c>
      <c r="B123" t="str">
        <f t="shared" si="22"/>
        <v>TCS</v>
      </c>
      <c r="C123">
        <f t="shared" si="34"/>
        <v>214</v>
      </c>
      <c r="E123" s="4" t="str">
        <f>VLOOKUP(C123,PUTS!A$186:F$296,2,0)</f>
        <v xml:space="preserve">TCS </v>
      </c>
      <c r="F123" s="10" t="str">
        <f>VLOOKUP(C123,PUTS!A$186:F$296,3,0)</f>
        <v>PE</v>
      </c>
      <c r="G123" s="5">
        <f>VLOOKUP(C123,PUTS!A$186:F$296,4,0)</f>
        <v>1350</v>
      </c>
      <c r="H123" s="6">
        <f>VLOOKUP(C123,PUTS!A$186:F$296,5,0)</f>
        <v>15</v>
      </c>
      <c r="I123" s="5">
        <f>VLOOKUP(C123,PUTS!A$186:F$296,6,0)</f>
        <v>407500</v>
      </c>
      <c r="J123" s="6">
        <f>VLOOKUP(A123,PV_DAY!A$2:M$913,9,0)</f>
        <v>15.35</v>
      </c>
      <c r="K123" s="5">
        <f>VLOOKUP(A123,PV_DAY!A$2:M$913,13,0)</f>
        <v>407500</v>
      </c>
      <c r="L123" s="4" t="str">
        <f t="shared" si="30"/>
        <v>BULLISH</v>
      </c>
      <c r="M123" s="8" t="str">
        <f t="shared" si="31"/>
        <v>GOOD FOR SHORT</v>
      </c>
      <c r="N123" s="5">
        <f>VLOOKUP(B123,LOT!A$1:B$157,2,0)</f>
        <v>250</v>
      </c>
      <c r="O123" s="6" t="str">
        <f t="shared" si="32"/>
        <v/>
      </c>
      <c r="P123" s="4" t="str">
        <f t="shared" si="24"/>
        <v>BULLISH</v>
      </c>
      <c r="Q123" s="20">
        <f t="shared" si="25"/>
        <v>0</v>
      </c>
      <c r="R123" s="20"/>
      <c r="S123" s="4" t="str">
        <f t="shared" si="29"/>
        <v/>
      </c>
      <c r="T123" t="str">
        <f t="shared" si="35"/>
        <v>BULLISH</v>
      </c>
      <c r="U123" t="str">
        <f t="shared" si="26"/>
        <v>BULLISH</v>
      </c>
      <c r="V123">
        <f t="shared" si="27"/>
        <v>1</v>
      </c>
      <c r="W123">
        <f t="shared" si="28"/>
        <v>1</v>
      </c>
      <c r="X123" s="32" t="e">
        <f>VLOOKUP(E123,FUTURE!B$3:G$25,6,0)</f>
        <v>#N/A</v>
      </c>
    </row>
    <row r="124" spans="1:24">
      <c r="A124" t="str">
        <f t="shared" si="33"/>
        <v>HCLTECHPE740</v>
      </c>
      <c r="B124" t="str">
        <f t="shared" si="22"/>
        <v>HCLTECH</v>
      </c>
      <c r="C124">
        <f t="shared" si="34"/>
        <v>215</v>
      </c>
      <c r="E124" s="4" t="str">
        <f>VLOOKUP(C124,PUTS!A$186:F$296,2,0)</f>
        <v xml:space="preserve">HCLTECH </v>
      </c>
      <c r="F124" s="10" t="str">
        <f>VLOOKUP(C124,PUTS!A$186:F$296,3,0)</f>
        <v>PE</v>
      </c>
      <c r="G124" s="5">
        <f>VLOOKUP(C124,PUTS!A$186:F$296,4,0)</f>
        <v>740</v>
      </c>
      <c r="H124" s="6">
        <f>VLOOKUP(C124,PUTS!A$186:F$296,5,0)</f>
        <v>12.5</v>
      </c>
      <c r="I124" s="5">
        <f>VLOOKUP(C124,PUTS!A$186:F$296,6,0)</f>
        <v>231000</v>
      </c>
      <c r="J124" s="6">
        <f>VLOOKUP(A124,PV_DAY!A$2:M$913,9,0)</f>
        <v>12.55</v>
      </c>
      <c r="K124" s="5">
        <f>VLOOKUP(A124,PV_DAY!A$2:M$913,13,0)</f>
        <v>231000</v>
      </c>
      <c r="L124" s="4" t="str">
        <f t="shared" si="30"/>
        <v>BULLISH</v>
      </c>
      <c r="M124" s="8" t="str">
        <f t="shared" si="31"/>
        <v>GOOD FOR SHORT</v>
      </c>
      <c r="N124" s="5">
        <f>VLOOKUP(B124,LOT!A$1:B$157,2,0)</f>
        <v>500</v>
      </c>
      <c r="O124" s="6" t="str">
        <f t="shared" si="32"/>
        <v/>
      </c>
      <c r="P124" s="4" t="str">
        <f t="shared" si="24"/>
        <v>BULLISH</v>
      </c>
      <c r="Q124" s="20">
        <f t="shared" si="25"/>
        <v>0</v>
      </c>
      <c r="R124" s="20"/>
      <c r="S124" s="4" t="str">
        <f t="shared" si="29"/>
        <v/>
      </c>
      <c r="T124" t="str">
        <f t="shared" si="35"/>
        <v>BULLISH</v>
      </c>
      <c r="U124" t="str">
        <f t="shared" si="26"/>
        <v>BULLISH</v>
      </c>
      <c r="V124">
        <f t="shared" si="27"/>
        <v>1</v>
      </c>
      <c r="W124">
        <f t="shared" si="28"/>
        <v>1</v>
      </c>
      <c r="X124" s="32" t="e">
        <f>VLOOKUP(E124,FUTURE!B$3:G$25,6,0)</f>
        <v>#N/A</v>
      </c>
    </row>
    <row r="125" spans="1:24">
      <c r="A125" t="str">
        <f t="shared" si="33"/>
        <v>HCLTECHPE760</v>
      </c>
      <c r="B125" t="str">
        <f t="shared" si="22"/>
        <v>HCLTECH</v>
      </c>
      <c r="C125">
        <f t="shared" si="34"/>
        <v>216</v>
      </c>
      <c r="E125" s="4" t="str">
        <f>VLOOKUP(C125,PUTS!A$186:F$296,2,0)</f>
        <v xml:space="preserve">HCLTECH </v>
      </c>
      <c r="F125" s="10" t="str">
        <f>VLOOKUP(C125,PUTS!A$186:F$296,3,0)</f>
        <v>PE</v>
      </c>
      <c r="G125" s="5">
        <f>VLOOKUP(C125,PUTS!A$186:F$296,4,0)</f>
        <v>760</v>
      </c>
      <c r="H125" s="6">
        <f>VLOOKUP(C125,PUTS!A$186:F$296,5,0)</f>
        <v>22.2</v>
      </c>
      <c r="I125" s="5">
        <f>VLOOKUP(C125,PUTS!A$186:F$296,6,0)</f>
        <v>161000</v>
      </c>
      <c r="J125" s="6">
        <f>VLOOKUP(A125,PV_DAY!A$2:M$913,9,0)</f>
        <v>21.7</v>
      </c>
      <c r="K125" s="5">
        <f>VLOOKUP(A125,PV_DAY!A$2:M$913,13,0)</f>
        <v>161000</v>
      </c>
      <c r="L125" s="4" t="str">
        <f t="shared" si="30"/>
        <v>BEARISH</v>
      </c>
      <c r="M125" s="8" t="str">
        <f t="shared" si="31"/>
        <v>GOOD FOR LONG</v>
      </c>
      <c r="N125" s="5">
        <f>VLOOKUP(B125,LOT!A$1:B$157,2,0)</f>
        <v>500</v>
      </c>
      <c r="O125" s="6">
        <f t="shared" si="32"/>
        <v>11100</v>
      </c>
      <c r="P125" s="4" t="str">
        <f t="shared" si="24"/>
        <v>BEARISH</v>
      </c>
      <c r="Q125" s="20">
        <f t="shared" si="25"/>
        <v>0</v>
      </c>
      <c r="R125" s="20"/>
      <c r="S125" s="4" t="str">
        <f t="shared" si="29"/>
        <v/>
      </c>
      <c r="T125" t="str">
        <f t="shared" si="35"/>
        <v>BEARISH</v>
      </c>
      <c r="U125" t="str">
        <f t="shared" si="26"/>
        <v>BEARISH</v>
      </c>
      <c r="V125">
        <f t="shared" si="27"/>
        <v>-1</v>
      </c>
      <c r="W125">
        <f t="shared" si="28"/>
        <v>-1</v>
      </c>
      <c r="X125" s="32" t="e">
        <f>VLOOKUP(E125,FUTURE!B$3:G$25,6,0)</f>
        <v>#N/A</v>
      </c>
    </row>
    <row r="126" spans="1:24">
      <c r="A126" t="str">
        <f t="shared" si="33"/>
        <v>TCSPE1300</v>
      </c>
      <c r="B126" t="str">
        <f t="shared" si="22"/>
        <v>TCS</v>
      </c>
      <c r="C126">
        <f t="shared" si="34"/>
        <v>217</v>
      </c>
      <c r="E126" s="4" t="str">
        <f>VLOOKUP(C126,PUTS!A$186:F$296,2,0)</f>
        <v xml:space="preserve">TCS </v>
      </c>
      <c r="F126" s="10" t="str">
        <f>VLOOKUP(C126,PUTS!A$186:F$296,3,0)</f>
        <v>PE</v>
      </c>
      <c r="G126" s="5">
        <f>VLOOKUP(C126,PUTS!A$186:F$296,4,0)</f>
        <v>1300</v>
      </c>
      <c r="H126" s="6">
        <f>VLOOKUP(C126,PUTS!A$186:F$296,5,0)</f>
        <v>7.1</v>
      </c>
      <c r="I126" s="5">
        <f>VLOOKUP(C126,PUTS!A$186:F$296,6,0)</f>
        <v>254750</v>
      </c>
      <c r="J126" s="6">
        <f>VLOOKUP(A126,PV_DAY!A$2:M$913,9,0)</f>
        <v>8</v>
      </c>
      <c r="K126" s="5">
        <f>VLOOKUP(A126,PV_DAY!A$2:M$913,13,0)</f>
        <v>254750</v>
      </c>
      <c r="L126" s="4" t="str">
        <f t="shared" si="30"/>
        <v>BULLISH</v>
      </c>
      <c r="M126" s="8" t="str">
        <f t="shared" si="31"/>
        <v>GOOD FOR SHORT</v>
      </c>
      <c r="N126" s="5">
        <f>VLOOKUP(B126,LOT!A$1:B$157,2,0)</f>
        <v>250</v>
      </c>
      <c r="O126" s="6" t="str">
        <f t="shared" si="32"/>
        <v/>
      </c>
      <c r="P126" s="4" t="str">
        <f t="shared" si="24"/>
        <v>BULLISH</v>
      </c>
      <c r="Q126" s="20">
        <f t="shared" si="25"/>
        <v>0</v>
      </c>
      <c r="R126" s="20"/>
      <c r="S126" s="4" t="str">
        <f t="shared" si="29"/>
        <v/>
      </c>
      <c r="T126" t="str">
        <f t="shared" si="35"/>
        <v>BULLISH</v>
      </c>
      <c r="U126" t="str">
        <f t="shared" si="26"/>
        <v>BULLISH</v>
      </c>
      <c r="V126">
        <f t="shared" si="27"/>
        <v>1</v>
      </c>
      <c r="W126">
        <f t="shared" si="28"/>
        <v>1</v>
      </c>
      <c r="X126" s="32" t="e">
        <f>VLOOKUP(E126,FUTURE!B$3:G$25,6,0)</f>
        <v>#N/A</v>
      </c>
    </row>
    <row r="127" spans="1:24">
      <c r="A127" t="str">
        <f t="shared" si="33"/>
        <v>LTPE1400</v>
      </c>
      <c r="B127" t="str">
        <f t="shared" si="22"/>
        <v>LT</v>
      </c>
      <c r="C127">
        <f t="shared" si="34"/>
        <v>218</v>
      </c>
      <c r="E127" s="4" t="str">
        <f>VLOOKUP(C127,PUTS!A$186:F$296,2,0)</f>
        <v xml:space="preserve">LT </v>
      </c>
      <c r="F127" s="10" t="str">
        <f>VLOOKUP(C127,PUTS!A$186:F$296,3,0)</f>
        <v>PE</v>
      </c>
      <c r="G127" s="5">
        <f>VLOOKUP(C127,PUTS!A$186:F$296,4,0)</f>
        <v>1400</v>
      </c>
      <c r="H127" s="6">
        <f>VLOOKUP(C127,PUTS!A$186:F$296,5,0)</f>
        <v>15.8</v>
      </c>
      <c r="I127" s="5">
        <f>VLOOKUP(C127,PUTS!A$186:F$296,6,0)</f>
        <v>233750</v>
      </c>
      <c r="J127" s="6">
        <f>VLOOKUP(A127,PV_DAY!A$2:M$913,9,0)</f>
        <v>17.100000000000001</v>
      </c>
      <c r="K127" s="5">
        <f>VLOOKUP(A127,PV_DAY!A$2:M$913,13,0)</f>
        <v>233750</v>
      </c>
      <c r="L127" s="4" t="str">
        <f t="shared" si="30"/>
        <v>BULLISH</v>
      </c>
      <c r="M127" s="8" t="str">
        <f t="shared" si="31"/>
        <v>GOOD FOR SHORT</v>
      </c>
      <c r="N127" s="5">
        <f>VLOOKUP(B127,LOT!A$1:B$157,2,0)</f>
        <v>250</v>
      </c>
      <c r="O127" s="6" t="str">
        <f t="shared" si="32"/>
        <v/>
      </c>
      <c r="P127" s="4" t="str">
        <f t="shared" si="24"/>
        <v>BULLISH</v>
      </c>
      <c r="Q127" s="20">
        <f t="shared" si="25"/>
        <v>0</v>
      </c>
      <c r="R127" s="20"/>
      <c r="S127" s="4" t="str">
        <f t="shared" si="29"/>
        <v/>
      </c>
      <c r="T127" t="str">
        <f t="shared" si="35"/>
        <v>BULLISH</v>
      </c>
      <c r="U127" t="str">
        <f t="shared" si="26"/>
        <v>BULLISH</v>
      </c>
      <c r="V127">
        <f t="shared" si="27"/>
        <v>1</v>
      </c>
      <c r="W127">
        <f t="shared" si="28"/>
        <v>1</v>
      </c>
      <c r="X127" s="32" t="e">
        <f>VLOOKUP(E127,FUTURE!B$3:G$25,6,0)</f>
        <v>#N/A</v>
      </c>
    </row>
    <row r="128" spans="1:24">
      <c r="A128" t="str">
        <f t="shared" si="33"/>
        <v>ICICIBANKPE1100</v>
      </c>
      <c r="B128" t="str">
        <f t="shared" si="22"/>
        <v>ICICIBANK</v>
      </c>
      <c r="C128">
        <f t="shared" si="34"/>
        <v>219</v>
      </c>
      <c r="E128" s="4" t="str">
        <f>VLOOKUP(C128,PUTS!A$186:F$296,2,0)</f>
        <v xml:space="preserve">ICICIBANK </v>
      </c>
      <c r="F128" s="10" t="str">
        <f>VLOOKUP(C128,PUTS!A$186:F$296,3,0)</f>
        <v>PE</v>
      </c>
      <c r="G128" s="5">
        <f>VLOOKUP(C128,PUTS!A$186:F$296,4,0)</f>
        <v>1100</v>
      </c>
      <c r="H128" s="6">
        <f>VLOOKUP(C128,PUTS!A$186:F$296,5,0)</f>
        <v>22.9</v>
      </c>
      <c r="I128" s="5">
        <f>VLOOKUP(C128,PUTS!A$186:F$296,6,0)</f>
        <v>139500</v>
      </c>
      <c r="J128" s="6">
        <f>VLOOKUP(A128,PV_DAY!A$2:M$913,9,0)</f>
        <v>22.5</v>
      </c>
      <c r="K128" s="5">
        <f>VLOOKUP(A128,PV_DAY!A$2:M$913,13,0)</f>
        <v>139500</v>
      </c>
      <c r="L128" s="4" t="str">
        <f t="shared" si="30"/>
        <v>BEARISH</v>
      </c>
      <c r="M128" s="8" t="str">
        <f t="shared" si="31"/>
        <v>GOOD FOR LONG</v>
      </c>
      <c r="N128" s="5">
        <f>VLOOKUP(B128,LOT!A$1:B$157,2,0)</f>
        <v>250</v>
      </c>
      <c r="O128" s="6">
        <f t="shared" si="32"/>
        <v>5725</v>
      </c>
      <c r="P128" s="4" t="str">
        <f t="shared" si="24"/>
        <v>BEARISH</v>
      </c>
      <c r="Q128" s="20">
        <f t="shared" si="25"/>
        <v>0</v>
      </c>
      <c r="R128" s="20"/>
      <c r="S128" s="4" t="str">
        <f t="shared" si="29"/>
        <v/>
      </c>
      <c r="T128" t="str">
        <f t="shared" si="35"/>
        <v>BEARISH</v>
      </c>
      <c r="U128" t="str">
        <f t="shared" si="26"/>
        <v>BEARISH</v>
      </c>
      <c r="V128">
        <f t="shared" si="27"/>
        <v>-1</v>
      </c>
      <c r="W128">
        <f t="shared" si="28"/>
        <v>-1</v>
      </c>
      <c r="X128" s="32" t="e">
        <f>VLOOKUP(E128,FUTURE!B$3:G$25,6,0)</f>
        <v>#N/A</v>
      </c>
    </row>
    <row r="129" spans="1:24">
      <c r="A129" t="str">
        <f t="shared" si="33"/>
        <v>MCDOWELL-NPE1900</v>
      </c>
      <c r="B129" t="str">
        <f t="shared" si="22"/>
        <v>MCDOWELL-N</v>
      </c>
      <c r="C129">
        <f t="shared" si="34"/>
        <v>220</v>
      </c>
      <c r="E129" s="4" t="str">
        <f>VLOOKUP(C129,PUTS!A$186:F$296,2,0)</f>
        <v>MCDOWELL-N</v>
      </c>
      <c r="F129" s="10" t="str">
        <f>VLOOKUP(C129,PUTS!A$186:F$296,3,0)</f>
        <v>PE</v>
      </c>
      <c r="G129" s="5">
        <f>VLOOKUP(C129,PUTS!A$186:F$296,4,0)</f>
        <v>1900</v>
      </c>
      <c r="H129" s="6">
        <f>VLOOKUP(C129,PUTS!A$186:F$296,5,0)</f>
        <v>6.55</v>
      </c>
      <c r="I129" s="5">
        <f>VLOOKUP(C129,PUTS!A$186:F$296,6,0)</f>
        <v>252500</v>
      </c>
      <c r="J129" s="6">
        <f>VLOOKUP(A129,PV_DAY!A$2:M$913,9,0)</f>
        <v>7.55</v>
      </c>
      <c r="K129" s="5">
        <f>VLOOKUP(A129,PV_DAY!A$2:M$913,13,0)</f>
        <v>252500</v>
      </c>
      <c r="L129" s="4" t="str">
        <f t="shared" si="30"/>
        <v>BULLISH</v>
      </c>
      <c r="M129" s="8" t="str">
        <f t="shared" si="31"/>
        <v>GOOD FOR SHORT</v>
      </c>
      <c r="N129" s="5">
        <f>VLOOKUP(B129,LOT!A$1:B$157,2,0)</f>
        <v>250</v>
      </c>
      <c r="O129" s="6" t="str">
        <f t="shared" si="32"/>
        <v/>
      </c>
      <c r="P129" s="4" t="str">
        <f t="shared" si="24"/>
        <v>BULLISH</v>
      </c>
      <c r="Q129" s="20">
        <f t="shared" si="25"/>
        <v>0</v>
      </c>
      <c r="R129" s="20"/>
      <c r="S129" s="4" t="str">
        <f t="shared" si="29"/>
        <v>Short Covering</v>
      </c>
      <c r="T129" t="str">
        <f t="shared" si="35"/>
        <v>BULLISH</v>
      </c>
      <c r="U129" t="str">
        <f t="shared" si="26"/>
        <v>BULLISH</v>
      </c>
      <c r="V129">
        <f t="shared" si="27"/>
        <v>1</v>
      </c>
      <c r="W129">
        <f t="shared" si="28"/>
        <v>1</v>
      </c>
      <c r="X129" s="32" t="str">
        <f>VLOOKUP(E129,FUTURE!B$3:G$25,6,0)</f>
        <v>Short Covering</v>
      </c>
    </row>
    <row r="130" spans="1:24">
      <c r="A130" t="str">
        <f t="shared" si="33"/>
        <v>DLFPE230</v>
      </c>
      <c r="B130" t="str">
        <f t="shared" si="22"/>
        <v>DLF</v>
      </c>
      <c r="C130">
        <f t="shared" si="34"/>
        <v>221</v>
      </c>
      <c r="E130" s="4" t="str">
        <f>VLOOKUP(C130,PUTS!A$186:F$296,2,0)</f>
        <v xml:space="preserve">DLF </v>
      </c>
      <c r="F130" s="10" t="str">
        <f>VLOOKUP(C130,PUTS!A$186:F$296,3,0)</f>
        <v>PE</v>
      </c>
      <c r="G130" s="5">
        <f>VLOOKUP(C130,PUTS!A$186:F$296,4,0)</f>
        <v>230</v>
      </c>
      <c r="H130" s="6">
        <f>VLOOKUP(C130,PUTS!A$186:F$296,5,0)</f>
        <v>2.25</v>
      </c>
      <c r="I130" s="5">
        <f>VLOOKUP(C130,PUTS!A$186:F$296,6,0)</f>
        <v>1908000</v>
      </c>
      <c r="J130" s="6">
        <f>VLOOKUP(A130,PV_DAY!A$2:M$913,9,0)</f>
        <v>2.5</v>
      </c>
      <c r="K130" s="5">
        <f>VLOOKUP(A130,PV_DAY!A$2:M$913,13,0)</f>
        <v>1908000</v>
      </c>
      <c r="L130" s="4" t="str">
        <f t="shared" ref="L130:L161" si="36">IF(AND(F130="CE",H130&gt;=J130,I130&gt;=K130),"BULLISH",IF(AND(F130="CE",H130&lt;J130,I130&gt;=K130),"BEARISH",IF(AND(F130="PE",H130&gt;=J130,I130&gt;=K130),"BEARISH",IF(AND(F130="PE",H130&lt;J130,I130&gt;=K130),"BULLISH",""))))</f>
        <v>BULLISH</v>
      </c>
      <c r="M130" s="8" t="str">
        <f t="shared" ref="M130:M161" si="37">IF(AND(F130="CE",L130="BULLISH"),"GOOD FOR LONG",IF(AND(F130="CE",L130="BEARISH"),"GOOD FOR SHORT",IF(AND(F130="PE",L130="BULLISH"),"GOOD FOR SHORT",IF(AND(F130="PE",L130="BEARISH"),"GOOD FOR LONG",""))))</f>
        <v>GOOD FOR SHORT</v>
      </c>
      <c r="N130" s="5">
        <f>VLOOKUP(B130,LOT!A$1:B$157,2,0)</f>
        <v>1000</v>
      </c>
      <c r="O130" s="6" t="str">
        <f t="shared" ref="O130:O161" si="38">IF(M130="GOOD FOR LONG",N130*H130,"")</f>
        <v/>
      </c>
      <c r="P130" s="4" t="str">
        <f t="shared" si="24"/>
        <v>BULLISH</v>
      </c>
      <c r="Q130" s="20">
        <f t="shared" si="25"/>
        <v>0</v>
      </c>
      <c r="R130" s="20"/>
      <c r="S130" s="4" t="str">
        <f t="shared" si="29"/>
        <v>Short Build Up</v>
      </c>
      <c r="T130" t="str">
        <f t="shared" si="35"/>
        <v>BULLISH</v>
      </c>
      <c r="U130" t="str">
        <f t="shared" si="26"/>
        <v>BULLISH</v>
      </c>
      <c r="V130">
        <f t="shared" si="27"/>
        <v>1</v>
      </c>
      <c r="W130">
        <f t="shared" si="28"/>
        <v>1</v>
      </c>
      <c r="X130" s="32" t="str">
        <f>VLOOKUP(E130,FUTURE!B$3:G$25,6,0)</f>
        <v>Short Build Up</v>
      </c>
    </row>
    <row r="131" spans="1:24">
      <c r="A131" t="str">
        <f t="shared" si="33"/>
        <v>RELIANCEPE720</v>
      </c>
      <c r="B131" t="str">
        <f t="shared" ref="B131:B194" si="39">TRIM(E131)</f>
        <v>RELIANCE</v>
      </c>
      <c r="C131">
        <f t="shared" si="34"/>
        <v>222</v>
      </c>
      <c r="E131" s="4" t="str">
        <f>VLOOKUP(C131,PUTS!A$186:F$296,2,0)</f>
        <v xml:space="preserve">RELIANCE </v>
      </c>
      <c r="F131" s="10" t="str">
        <f>VLOOKUP(C131,PUTS!A$186:F$296,3,0)</f>
        <v>PE</v>
      </c>
      <c r="G131" s="5">
        <f>VLOOKUP(C131,PUTS!A$186:F$296,4,0)</f>
        <v>720</v>
      </c>
      <c r="H131" s="6">
        <f>VLOOKUP(C131,PUTS!A$186:F$296,5,0)</f>
        <v>1.1499999999999999</v>
      </c>
      <c r="I131" s="5">
        <f>VLOOKUP(C131,PUTS!A$186:F$296,6,0)</f>
        <v>248500</v>
      </c>
      <c r="J131" s="6">
        <f>VLOOKUP(A131,PV_DAY!A$2:M$913,9,0)</f>
        <v>1.55</v>
      </c>
      <c r="K131" s="5">
        <f>VLOOKUP(A131,PV_DAY!A$2:M$913,13,0)</f>
        <v>248500</v>
      </c>
      <c r="L131" s="4" t="str">
        <f t="shared" si="36"/>
        <v>BULLISH</v>
      </c>
      <c r="M131" s="8" t="str">
        <f t="shared" si="37"/>
        <v>GOOD FOR SHORT</v>
      </c>
      <c r="N131" s="5">
        <f>VLOOKUP(B131,LOT!A$1:B$157,2,0)</f>
        <v>250</v>
      </c>
      <c r="O131" s="6" t="str">
        <f t="shared" si="38"/>
        <v/>
      </c>
      <c r="P131" s="4" t="str">
        <f t="shared" ref="P131:P194" si="40">IF(AND(F131="CE",H131&gt;=J131),"BULLISH",IF(AND(F131="CE",H131&lt;J131),"BEARISH",IF(AND(F131="PE",H131&gt;=J131),"BEARISH",IF(AND(F131="PE",H131&lt;J131),"BULLISH",""))))</f>
        <v>BULLISH</v>
      </c>
      <c r="Q131" s="20">
        <f t="shared" ref="Q131:Q194" si="41">IF(L131&lt;&gt;"",(((I131-K131)/K131)*100),"")</f>
        <v>0</v>
      </c>
      <c r="R131" s="20"/>
      <c r="S131" s="4" t="str">
        <f t="shared" si="29"/>
        <v/>
      </c>
      <c r="T131" t="str">
        <f t="shared" si="35"/>
        <v>BULLISH</v>
      </c>
      <c r="U131" t="str">
        <f t="shared" ref="U131:U194" si="42">IFERROR(P131,0)</f>
        <v>BULLISH</v>
      </c>
      <c r="V131">
        <f t="shared" ref="V131:V194" si="43">IF(T131="BULLISH",1,IF(T131="BEARISH",-1,0))</f>
        <v>1</v>
      </c>
      <c r="W131">
        <f t="shared" ref="W131:W194" si="44">IF(U131="BULLISH",1,IF(U131="BEARISH",-1,0))</f>
        <v>1</v>
      </c>
      <c r="X131" s="32" t="e">
        <f>VLOOKUP(E131,FUTURE!B$3:G$25,6,0)</f>
        <v>#N/A</v>
      </c>
    </row>
    <row r="132" spans="1:24">
      <c r="A132" t="str">
        <f t="shared" si="33"/>
        <v>RCOMPE80</v>
      </c>
      <c r="B132" t="str">
        <f t="shared" si="39"/>
        <v>RCOM</v>
      </c>
      <c r="C132">
        <f t="shared" si="34"/>
        <v>223</v>
      </c>
      <c r="E132" s="4" t="str">
        <f>VLOOKUP(C132,PUTS!A$186:F$296,2,0)</f>
        <v xml:space="preserve">RCOM </v>
      </c>
      <c r="F132" s="10" t="str">
        <f>VLOOKUP(C132,PUTS!A$186:F$296,3,0)</f>
        <v>PE</v>
      </c>
      <c r="G132" s="5">
        <f>VLOOKUP(C132,PUTS!A$186:F$296,4,0)</f>
        <v>80</v>
      </c>
      <c r="H132" s="6">
        <f>VLOOKUP(C132,PUTS!A$186:F$296,5,0)</f>
        <v>1.9</v>
      </c>
      <c r="I132" s="5">
        <f>VLOOKUP(C132,PUTS!A$186:F$296,6,0)</f>
        <v>3260000</v>
      </c>
      <c r="J132" s="6">
        <f>VLOOKUP(A132,PV_DAY!A$2:M$913,9,0)</f>
        <v>2</v>
      </c>
      <c r="K132" s="5">
        <f>VLOOKUP(A132,PV_DAY!A$2:M$913,13,0)</f>
        <v>3260000</v>
      </c>
      <c r="L132" s="4" t="str">
        <f t="shared" si="36"/>
        <v>BULLISH</v>
      </c>
      <c r="M132" s="8" t="str">
        <f t="shared" si="37"/>
        <v>GOOD FOR SHORT</v>
      </c>
      <c r="N132" s="5">
        <f>VLOOKUP(B132,LOT!A$1:B$157,2,0)</f>
        <v>4000</v>
      </c>
      <c r="O132" s="6" t="str">
        <f t="shared" si="38"/>
        <v/>
      </c>
      <c r="P132" s="4" t="str">
        <f t="shared" si="40"/>
        <v>BULLISH</v>
      </c>
      <c r="Q132" s="20">
        <f t="shared" si="41"/>
        <v>0</v>
      </c>
      <c r="R132" s="20"/>
      <c r="S132" s="4" t="str">
        <f t="shared" si="29"/>
        <v/>
      </c>
      <c r="T132" t="str">
        <f t="shared" si="35"/>
        <v>BULLISH</v>
      </c>
      <c r="U132" t="str">
        <f t="shared" si="42"/>
        <v>BULLISH</v>
      </c>
      <c r="V132">
        <f t="shared" si="43"/>
        <v>1</v>
      </c>
      <c r="W132">
        <f t="shared" si="44"/>
        <v>1</v>
      </c>
      <c r="X132" s="32" t="e">
        <f>VLOOKUP(E132,FUTURE!B$3:G$25,6,0)</f>
        <v>#N/A</v>
      </c>
    </row>
    <row r="133" spans="1:24">
      <c r="A133" t="str">
        <f t="shared" si="33"/>
        <v>DLFPE250</v>
      </c>
      <c r="B133" t="str">
        <f t="shared" si="39"/>
        <v>DLF</v>
      </c>
      <c r="C133">
        <f t="shared" si="34"/>
        <v>224</v>
      </c>
      <c r="E133" s="4" t="str">
        <f>VLOOKUP(C133,PUTS!A$186:F$296,2,0)</f>
        <v xml:space="preserve">DLF </v>
      </c>
      <c r="F133" s="10" t="str">
        <f>VLOOKUP(C133,PUTS!A$186:F$296,3,0)</f>
        <v>PE</v>
      </c>
      <c r="G133" s="5">
        <f>VLOOKUP(C133,PUTS!A$186:F$296,4,0)</f>
        <v>250</v>
      </c>
      <c r="H133" s="6">
        <f>VLOOKUP(C133,PUTS!A$186:F$296,5,0)</f>
        <v>10.65</v>
      </c>
      <c r="I133" s="5">
        <f>VLOOKUP(C133,PUTS!A$186:F$296,6,0)</f>
        <v>1350000</v>
      </c>
      <c r="J133" s="6">
        <f>VLOOKUP(A133,PV_DAY!A$2:M$913,9,0)</f>
        <v>10.8</v>
      </c>
      <c r="K133" s="5">
        <f>VLOOKUP(A133,PV_DAY!A$2:M$913,13,0)</f>
        <v>1350000</v>
      </c>
      <c r="L133" s="4" t="str">
        <f t="shared" si="36"/>
        <v>BULLISH</v>
      </c>
      <c r="M133" s="8" t="str">
        <f t="shared" si="37"/>
        <v>GOOD FOR SHORT</v>
      </c>
      <c r="N133" s="5">
        <f>VLOOKUP(B133,LOT!A$1:B$157,2,0)</f>
        <v>1000</v>
      </c>
      <c r="O133" s="6" t="str">
        <f t="shared" si="38"/>
        <v/>
      </c>
      <c r="P133" s="4" t="str">
        <f t="shared" si="40"/>
        <v>BULLISH</v>
      </c>
      <c r="Q133" s="20">
        <f t="shared" si="41"/>
        <v>0</v>
      </c>
      <c r="R133" s="20"/>
      <c r="S133" s="4" t="str">
        <f t="shared" si="29"/>
        <v>Short Build Up</v>
      </c>
      <c r="T133" t="str">
        <f t="shared" si="35"/>
        <v>BULLISH</v>
      </c>
      <c r="U133" t="str">
        <f t="shared" si="42"/>
        <v>BULLISH</v>
      </c>
      <c r="V133">
        <f t="shared" si="43"/>
        <v>1</v>
      </c>
      <c r="W133">
        <f t="shared" si="44"/>
        <v>1</v>
      </c>
      <c r="X133" s="32" t="str">
        <f>VLOOKUP(E133,FUTURE!B$3:G$25,6,0)</f>
        <v>Short Build Up</v>
      </c>
    </row>
    <row r="134" spans="1:24">
      <c r="A134" t="str">
        <f t="shared" si="33"/>
        <v>JPASSOCIATPE70</v>
      </c>
      <c r="B134" t="str">
        <f t="shared" si="39"/>
        <v>JPASSOCIAT</v>
      </c>
      <c r="C134">
        <f t="shared" si="34"/>
        <v>225</v>
      </c>
      <c r="E134" s="4" t="str">
        <f>VLOOKUP(C134,PUTS!A$186:F$296,2,0)</f>
        <v>JPASSOCIAT</v>
      </c>
      <c r="F134" s="10" t="str">
        <f>VLOOKUP(C134,PUTS!A$186:F$296,3,0)</f>
        <v>PE</v>
      </c>
      <c r="G134" s="5">
        <f>VLOOKUP(C134,PUTS!A$186:F$296,4,0)</f>
        <v>70</v>
      </c>
      <c r="H134" s="6">
        <f>VLOOKUP(C134,PUTS!A$186:F$296,5,0)</f>
        <v>0.75</v>
      </c>
      <c r="I134" s="5">
        <f>VLOOKUP(C134,PUTS!A$186:F$296,6,0)</f>
        <v>5748000</v>
      </c>
      <c r="J134" s="6">
        <f>VLOOKUP(A134,PV_DAY!A$2:M$913,9,0)</f>
        <v>0.8</v>
      </c>
      <c r="K134" s="5">
        <f>VLOOKUP(A134,PV_DAY!A$2:M$913,13,0)</f>
        <v>5748000</v>
      </c>
      <c r="L134" s="4" t="str">
        <f t="shared" si="36"/>
        <v>BULLISH</v>
      </c>
      <c r="M134" s="8" t="str">
        <f t="shared" si="37"/>
        <v>GOOD FOR SHORT</v>
      </c>
      <c r="N134" s="5">
        <f>VLOOKUP(B134,LOT!A$1:B$157,2,0)</f>
        <v>4000</v>
      </c>
      <c r="O134" s="6" t="str">
        <f t="shared" si="38"/>
        <v/>
      </c>
      <c r="P134" s="4" t="str">
        <f t="shared" si="40"/>
        <v>BULLISH</v>
      </c>
      <c r="Q134" s="20">
        <f t="shared" si="41"/>
        <v>0</v>
      </c>
      <c r="R134" s="20"/>
      <c r="S134" s="4" t="str">
        <f t="shared" si="29"/>
        <v>Short Covering</v>
      </c>
      <c r="T134" t="str">
        <f t="shared" si="35"/>
        <v>BULLISH</v>
      </c>
      <c r="U134" t="str">
        <f t="shared" si="42"/>
        <v>BULLISH</v>
      </c>
      <c r="V134">
        <f t="shared" si="43"/>
        <v>1</v>
      </c>
      <c r="W134">
        <f t="shared" si="44"/>
        <v>1</v>
      </c>
      <c r="X134" s="32" t="str">
        <f>VLOOKUP(E134,FUTURE!B$3:G$25,6,0)</f>
        <v>Short Covering</v>
      </c>
    </row>
    <row r="135" spans="1:24">
      <c r="A135" t="str">
        <f t="shared" si="33"/>
        <v>ICICIBANKPE1080</v>
      </c>
      <c r="B135" t="str">
        <f t="shared" si="39"/>
        <v>ICICIBANK</v>
      </c>
      <c r="C135">
        <f t="shared" si="34"/>
        <v>226</v>
      </c>
      <c r="E135" s="4" t="str">
        <f>VLOOKUP(C135,PUTS!A$186:F$296,2,0)</f>
        <v xml:space="preserve">ICICIBANK </v>
      </c>
      <c r="F135" s="10" t="str">
        <f>VLOOKUP(C135,PUTS!A$186:F$296,3,0)</f>
        <v>PE</v>
      </c>
      <c r="G135" s="5">
        <f>VLOOKUP(C135,PUTS!A$186:F$296,4,0)</f>
        <v>1080</v>
      </c>
      <c r="H135" s="6">
        <f>VLOOKUP(C135,PUTS!A$186:F$296,5,0)</f>
        <v>14.45</v>
      </c>
      <c r="I135" s="5">
        <f>VLOOKUP(C135,PUTS!A$186:F$296,6,0)</f>
        <v>88750</v>
      </c>
      <c r="J135" s="6">
        <f>VLOOKUP(A135,PV_DAY!A$2:M$913,9,0)</f>
        <v>13.85</v>
      </c>
      <c r="K135" s="5">
        <f>VLOOKUP(A135,PV_DAY!A$2:M$913,13,0)</f>
        <v>88750</v>
      </c>
      <c r="L135" s="4" t="str">
        <f t="shared" si="36"/>
        <v>BEARISH</v>
      </c>
      <c r="M135" s="8" t="str">
        <f t="shared" si="37"/>
        <v>GOOD FOR LONG</v>
      </c>
      <c r="N135" s="5">
        <f>VLOOKUP(B135,LOT!A$1:B$157,2,0)</f>
        <v>250</v>
      </c>
      <c r="O135" s="6">
        <f t="shared" si="38"/>
        <v>3612.5</v>
      </c>
      <c r="P135" s="4" t="str">
        <f t="shared" si="40"/>
        <v>BEARISH</v>
      </c>
      <c r="Q135" s="20">
        <f t="shared" si="41"/>
        <v>0</v>
      </c>
      <c r="R135" s="20"/>
      <c r="S135" s="4" t="str">
        <f t="shared" si="29"/>
        <v/>
      </c>
      <c r="T135" t="str">
        <f t="shared" si="35"/>
        <v>BEARISH</v>
      </c>
      <c r="U135" t="str">
        <f t="shared" si="42"/>
        <v>BEARISH</v>
      </c>
      <c r="V135">
        <f t="shared" si="43"/>
        <v>-1</v>
      </c>
      <c r="W135">
        <f t="shared" si="44"/>
        <v>-1</v>
      </c>
      <c r="X135" s="32" t="e">
        <f>VLOOKUP(E135,FUTURE!B$3:G$25,6,0)</f>
        <v>#N/A</v>
      </c>
    </row>
    <row r="136" spans="1:24">
      <c r="A136" t="str">
        <f t="shared" si="33"/>
        <v>MCDOWELL-NPE1800</v>
      </c>
      <c r="B136" t="str">
        <f t="shared" si="39"/>
        <v>MCDOWELL-N</v>
      </c>
      <c r="C136">
        <f t="shared" si="34"/>
        <v>227</v>
      </c>
      <c r="E136" s="4" t="str">
        <f>VLOOKUP(C136,PUTS!A$186:F$296,2,0)</f>
        <v>MCDOWELL-N</v>
      </c>
      <c r="F136" s="10" t="str">
        <f>VLOOKUP(C136,PUTS!A$186:F$296,3,0)</f>
        <v>PE</v>
      </c>
      <c r="G136" s="5">
        <f>VLOOKUP(C136,PUTS!A$186:F$296,4,0)</f>
        <v>1800</v>
      </c>
      <c r="H136" s="6">
        <f>VLOOKUP(C136,PUTS!A$186:F$296,5,0)</f>
        <v>4</v>
      </c>
      <c r="I136" s="5">
        <f>VLOOKUP(C136,PUTS!A$186:F$296,6,0)</f>
        <v>386000</v>
      </c>
      <c r="J136" s="6">
        <f>VLOOKUP(A136,PV_DAY!A$2:M$913,9,0)</f>
        <v>4.4000000000000004</v>
      </c>
      <c r="K136" s="5">
        <f>VLOOKUP(A136,PV_DAY!A$2:M$913,13,0)</f>
        <v>386000</v>
      </c>
      <c r="L136" s="4" t="str">
        <f t="shared" si="36"/>
        <v>BULLISH</v>
      </c>
      <c r="M136" s="8" t="str">
        <f t="shared" si="37"/>
        <v>GOOD FOR SHORT</v>
      </c>
      <c r="N136" s="5">
        <f>VLOOKUP(B136,LOT!A$1:B$157,2,0)</f>
        <v>250</v>
      </c>
      <c r="O136" s="6" t="str">
        <f t="shared" si="38"/>
        <v/>
      </c>
      <c r="P136" s="4" t="str">
        <f t="shared" si="40"/>
        <v>BULLISH</v>
      </c>
      <c r="Q136" s="20">
        <f t="shared" si="41"/>
        <v>0</v>
      </c>
      <c r="R136" s="20"/>
      <c r="S136" s="4" t="str">
        <f t="shared" si="29"/>
        <v>Short Covering</v>
      </c>
      <c r="T136" t="str">
        <f t="shared" si="35"/>
        <v>BULLISH</v>
      </c>
      <c r="U136" t="str">
        <f t="shared" si="42"/>
        <v>BULLISH</v>
      </c>
      <c r="V136">
        <f t="shared" si="43"/>
        <v>1</v>
      </c>
      <c r="W136">
        <f t="shared" si="44"/>
        <v>1</v>
      </c>
      <c r="X136" s="32" t="str">
        <f>VLOOKUP(E136,FUTURE!B$3:G$25,6,0)</f>
        <v>Short Covering</v>
      </c>
    </row>
    <row r="137" spans="1:24">
      <c r="A137" t="str">
        <f t="shared" si="33"/>
        <v>YESBANKPE460</v>
      </c>
      <c r="B137" t="str">
        <f t="shared" si="39"/>
        <v>YESBANK</v>
      </c>
      <c r="C137">
        <f t="shared" si="34"/>
        <v>228</v>
      </c>
      <c r="E137" s="4" t="str">
        <f>VLOOKUP(C137,PUTS!A$186:F$296,2,0)</f>
        <v xml:space="preserve">YESBANK </v>
      </c>
      <c r="F137" s="10" t="str">
        <f>VLOOKUP(C137,PUTS!A$186:F$296,3,0)</f>
        <v>PE</v>
      </c>
      <c r="G137" s="5">
        <f>VLOOKUP(C137,PUTS!A$186:F$296,4,0)</f>
        <v>460</v>
      </c>
      <c r="H137" s="6">
        <f>VLOOKUP(C137,PUTS!A$186:F$296,5,0)</f>
        <v>2.7</v>
      </c>
      <c r="I137" s="5">
        <f>VLOOKUP(C137,PUTS!A$186:F$296,6,0)</f>
        <v>395000</v>
      </c>
      <c r="J137" s="6">
        <f>VLOOKUP(A137,PV_DAY!A$2:M$913,9,0)</f>
        <v>3.45</v>
      </c>
      <c r="K137" s="5">
        <f>VLOOKUP(A137,PV_DAY!A$2:M$913,13,0)</f>
        <v>395000</v>
      </c>
      <c r="L137" s="4" t="str">
        <f t="shared" si="36"/>
        <v>BULLISH</v>
      </c>
      <c r="M137" s="8" t="str">
        <f t="shared" si="37"/>
        <v>GOOD FOR SHORT</v>
      </c>
      <c r="N137" s="5">
        <f>VLOOKUP(B137,LOT!A$1:B$157,2,0)</f>
        <v>1000</v>
      </c>
      <c r="O137" s="6" t="str">
        <f t="shared" si="38"/>
        <v/>
      </c>
      <c r="P137" s="4" t="str">
        <f t="shared" si="40"/>
        <v>BULLISH</v>
      </c>
      <c r="Q137" s="20">
        <f t="shared" si="41"/>
        <v>0</v>
      </c>
      <c r="R137" s="20"/>
      <c r="S137" s="4" t="str">
        <f t="shared" si="29"/>
        <v/>
      </c>
      <c r="T137" t="str">
        <f t="shared" si="35"/>
        <v>BULLISH</v>
      </c>
      <c r="U137" t="str">
        <f t="shared" si="42"/>
        <v>BULLISH</v>
      </c>
      <c r="V137">
        <f t="shared" si="43"/>
        <v>1</v>
      </c>
      <c r="W137">
        <f t="shared" si="44"/>
        <v>1</v>
      </c>
      <c r="X137" s="32" t="e">
        <f>VLOOKUP(E137,FUTURE!B$3:G$25,6,0)</f>
        <v>#N/A</v>
      </c>
    </row>
    <row r="138" spans="1:24">
      <c r="A138" t="str">
        <f t="shared" si="33"/>
        <v>HCLTECHPE780</v>
      </c>
      <c r="B138" t="str">
        <f t="shared" si="39"/>
        <v>HCLTECH</v>
      </c>
      <c r="C138">
        <f t="shared" si="34"/>
        <v>229</v>
      </c>
      <c r="E138" s="4" t="str">
        <f>VLOOKUP(C138,PUTS!A$186:F$296,2,0)</f>
        <v xml:space="preserve">HCLTECH </v>
      </c>
      <c r="F138" s="10" t="str">
        <f>VLOOKUP(C138,PUTS!A$186:F$296,3,0)</f>
        <v>PE</v>
      </c>
      <c r="G138" s="5">
        <f>VLOOKUP(C138,PUTS!A$186:F$296,4,0)</f>
        <v>780</v>
      </c>
      <c r="H138" s="6">
        <f>VLOOKUP(C138,PUTS!A$186:F$296,5,0)</f>
        <v>32.700000000000003</v>
      </c>
      <c r="I138" s="5">
        <f>VLOOKUP(C138,PUTS!A$186:F$296,6,0)</f>
        <v>137500</v>
      </c>
      <c r="J138" s="6">
        <f>VLOOKUP(A138,PV_DAY!A$2:M$913,9,0)</f>
        <v>34</v>
      </c>
      <c r="K138" s="5">
        <f>VLOOKUP(A138,PV_DAY!A$2:M$913,13,0)</f>
        <v>137500</v>
      </c>
      <c r="L138" s="4" t="str">
        <f t="shared" si="36"/>
        <v>BULLISH</v>
      </c>
      <c r="M138" s="8" t="str">
        <f t="shared" si="37"/>
        <v>GOOD FOR SHORT</v>
      </c>
      <c r="N138" s="5">
        <f>VLOOKUP(B138,LOT!A$1:B$157,2,0)</f>
        <v>500</v>
      </c>
      <c r="O138" s="6" t="str">
        <f t="shared" si="38"/>
        <v/>
      </c>
      <c r="P138" s="4" t="str">
        <f t="shared" si="40"/>
        <v>BULLISH</v>
      </c>
      <c r="Q138" s="20">
        <f t="shared" si="41"/>
        <v>0</v>
      </c>
      <c r="R138" s="20"/>
      <c r="S138" s="4" t="str">
        <f t="shared" ref="S138:S201" si="45">IFERROR(X138,"")</f>
        <v/>
      </c>
      <c r="T138" t="str">
        <f t="shared" si="35"/>
        <v>BULLISH</v>
      </c>
      <c r="U138" t="str">
        <f t="shared" si="42"/>
        <v>BULLISH</v>
      </c>
      <c r="V138">
        <f t="shared" si="43"/>
        <v>1</v>
      </c>
      <c r="W138">
        <f t="shared" si="44"/>
        <v>1</v>
      </c>
      <c r="X138" s="32" t="e">
        <f>VLOOKUP(E138,FUTURE!B$3:G$25,6,0)</f>
        <v>#N/A</v>
      </c>
    </row>
    <row r="139" spans="1:24">
      <c r="A139" t="str">
        <f t="shared" si="33"/>
        <v>RELIANCEPE700</v>
      </c>
      <c r="B139" t="str">
        <f t="shared" si="39"/>
        <v>RELIANCE</v>
      </c>
      <c r="C139">
        <f t="shared" si="34"/>
        <v>230</v>
      </c>
      <c r="E139" s="4" t="str">
        <f>VLOOKUP(C139,PUTS!A$186:F$296,2,0)</f>
        <v xml:space="preserve">RELIANCE </v>
      </c>
      <c r="F139" s="10" t="str">
        <f>VLOOKUP(C139,PUTS!A$186:F$296,3,0)</f>
        <v>PE</v>
      </c>
      <c r="G139" s="5">
        <f>VLOOKUP(C139,PUTS!A$186:F$296,4,0)</f>
        <v>700</v>
      </c>
      <c r="H139" s="6">
        <f>VLOOKUP(C139,PUTS!A$186:F$296,5,0)</f>
        <v>0.8</v>
      </c>
      <c r="I139" s="5">
        <f>VLOOKUP(C139,PUTS!A$186:F$296,6,0)</f>
        <v>302000</v>
      </c>
      <c r="J139" s="6">
        <f>VLOOKUP(A139,PV_DAY!A$2:M$913,9,0)</f>
        <v>0.9</v>
      </c>
      <c r="K139" s="5">
        <f>VLOOKUP(A139,PV_DAY!A$2:M$913,13,0)</f>
        <v>302000</v>
      </c>
      <c r="L139" s="4" t="str">
        <f t="shared" si="36"/>
        <v>BULLISH</v>
      </c>
      <c r="M139" s="8" t="str">
        <f t="shared" si="37"/>
        <v>GOOD FOR SHORT</v>
      </c>
      <c r="N139" s="5">
        <f>VLOOKUP(B139,LOT!A$1:B$157,2,0)</f>
        <v>250</v>
      </c>
      <c r="O139" s="6" t="str">
        <f t="shared" si="38"/>
        <v/>
      </c>
      <c r="P139" s="4" t="str">
        <f t="shared" si="40"/>
        <v>BULLISH</v>
      </c>
      <c r="Q139" s="20">
        <f t="shared" si="41"/>
        <v>0</v>
      </c>
      <c r="R139" s="20"/>
      <c r="S139" s="4" t="str">
        <f t="shared" si="45"/>
        <v/>
      </c>
      <c r="T139" t="str">
        <f t="shared" si="35"/>
        <v>BULLISH</v>
      </c>
      <c r="U139" t="str">
        <f t="shared" si="42"/>
        <v>BULLISH</v>
      </c>
      <c r="V139">
        <f t="shared" si="43"/>
        <v>1</v>
      </c>
      <c r="W139">
        <f t="shared" si="44"/>
        <v>1</v>
      </c>
      <c r="X139" s="32" t="e">
        <f>VLOOKUP(E139,FUTURE!B$3:G$25,6,0)</f>
        <v>#N/A</v>
      </c>
    </row>
    <row r="140" spans="1:24">
      <c r="A140" t="str">
        <f t="shared" si="33"/>
        <v>YESBANKPE470</v>
      </c>
      <c r="B140" t="str">
        <f t="shared" si="39"/>
        <v>YESBANK</v>
      </c>
      <c r="C140">
        <f t="shared" si="34"/>
        <v>231</v>
      </c>
      <c r="E140" s="4" t="str">
        <f>VLOOKUP(C140,PUTS!A$186:F$296,2,0)</f>
        <v xml:space="preserve">YESBANK </v>
      </c>
      <c r="F140" s="10" t="str">
        <f>VLOOKUP(C140,PUTS!A$186:F$296,3,0)</f>
        <v>PE</v>
      </c>
      <c r="G140" s="5">
        <f>VLOOKUP(C140,PUTS!A$186:F$296,4,0)</f>
        <v>470</v>
      </c>
      <c r="H140" s="6">
        <f>VLOOKUP(C140,PUTS!A$186:F$296,5,0)</f>
        <v>5</v>
      </c>
      <c r="I140" s="5">
        <f>VLOOKUP(C140,PUTS!A$186:F$296,6,0)</f>
        <v>251000</v>
      </c>
      <c r="J140" s="6">
        <f>VLOOKUP(A140,PV_DAY!A$2:M$913,9,0)</f>
        <v>5.85</v>
      </c>
      <c r="K140" s="5">
        <f>VLOOKUP(A140,PV_DAY!A$2:M$913,13,0)</f>
        <v>251000</v>
      </c>
      <c r="L140" s="4" t="str">
        <f t="shared" si="36"/>
        <v>BULLISH</v>
      </c>
      <c r="M140" s="8" t="str">
        <f t="shared" si="37"/>
        <v>GOOD FOR SHORT</v>
      </c>
      <c r="N140" s="5">
        <f>VLOOKUP(B140,LOT!A$1:B$157,2,0)</f>
        <v>1000</v>
      </c>
      <c r="O140" s="6" t="str">
        <f t="shared" si="38"/>
        <v/>
      </c>
      <c r="P140" s="4" t="str">
        <f t="shared" si="40"/>
        <v>BULLISH</v>
      </c>
      <c r="Q140" s="20">
        <f t="shared" si="41"/>
        <v>0</v>
      </c>
      <c r="R140" s="20"/>
      <c r="S140" s="4" t="str">
        <f t="shared" si="45"/>
        <v/>
      </c>
      <c r="T140" t="str">
        <f t="shared" si="35"/>
        <v>BULLISH</v>
      </c>
      <c r="U140" t="str">
        <f t="shared" si="42"/>
        <v>BULLISH</v>
      </c>
      <c r="V140">
        <f t="shared" si="43"/>
        <v>1</v>
      </c>
      <c r="W140">
        <f t="shared" si="44"/>
        <v>1</v>
      </c>
      <c r="X140" s="32" t="e">
        <f>VLOOKUP(E140,FUTURE!B$3:G$25,6,0)</f>
        <v>#N/A</v>
      </c>
    </row>
    <row r="141" spans="1:24">
      <c r="A141" t="str">
        <f t="shared" si="33"/>
        <v>INFYPE2000</v>
      </c>
      <c r="B141" t="str">
        <f t="shared" si="39"/>
        <v>INFY</v>
      </c>
      <c r="C141">
        <f t="shared" si="34"/>
        <v>232</v>
      </c>
      <c r="E141" s="4" t="str">
        <f>VLOOKUP(C141,PUTS!A$186:F$296,2,0)</f>
        <v xml:space="preserve">INFY </v>
      </c>
      <c r="F141" s="10" t="str">
        <f>VLOOKUP(C141,PUTS!A$186:F$296,3,0)</f>
        <v>PE</v>
      </c>
      <c r="G141" s="5">
        <f>VLOOKUP(C141,PUTS!A$186:F$296,4,0)</f>
        <v>2000</v>
      </c>
      <c r="H141" s="6">
        <f>VLOOKUP(C141,PUTS!A$186:F$296,5,0)</f>
        <v>1.7</v>
      </c>
      <c r="I141" s="5">
        <f>VLOOKUP(C141,PUTS!A$186:F$296,6,0)</f>
        <v>338250</v>
      </c>
      <c r="J141" s="6">
        <f>VLOOKUP(A141,PV_DAY!A$2:M$913,9,0)</f>
        <v>1.7</v>
      </c>
      <c r="K141" s="5">
        <f>VLOOKUP(A141,PV_DAY!A$2:M$913,13,0)</f>
        <v>338250</v>
      </c>
      <c r="L141" s="4" t="str">
        <f t="shared" si="36"/>
        <v>BEARISH</v>
      </c>
      <c r="M141" s="8" t="str">
        <f t="shared" si="37"/>
        <v>GOOD FOR LONG</v>
      </c>
      <c r="N141" s="5">
        <f>VLOOKUP(B141,LOT!A$1:B$157,2,0)</f>
        <v>125</v>
      </c>
      <c r="O141" s="6">
        <f t="shared" si="38"/>
        <v>212.5</v>
      </c>
      <c r="P141" s="4" t="str">
        <f t="shared" si="40"/>
        <v>BEARISH</v>
      </c>
      <c r="Q141" s="20">
        <f t="shared" si="41"/>
        <v>0</v>
      </c>
      <c r="R141" s="20"/>
      <c r="S141" s="4" t="str">
        <f t="shared" si="45"/>
        <v/>
      </c>
      <c r="T141" t="str">
        <f t="shared" si="35"/>
        <v>BEARISH</v>
      </c>
      <c r="U141" t="str">
        <f t="shared" si="42"/>
        <v>BEARISH</v>
      </c>
      <c r="V141">
        <f t="shared" si="43"/>
        <v>-1</v>
      </c>
      <c r="W141">
        <f t="shared" si="44"/>
        <v>-1</v>
      </c>
      <c r="X141" s="32" t="e">
        <f>VLOOKUP(E141,FUTURE!B$3:G$25,6,0)</f>
        <v>#N/A</v>
      </c>
    </row>
    <row r="142" spans="1:24">
      <c r="A142" t="str">
        <f t="shared" si="33"/>
        <v>MCDOWELL-NPE1950</v>
      </c>
      <c r="B142" t="str">
        <f t="shared" si="39"/>
        <v>MCDOWELL-N</v>
      </c>
      <c r="C142">
        <f t="shared" si="34"/>
        <v>233</v>
      </c>
      <c r="E142" s="4" t="str">
        <f>VLOOKUP(C142,PUTS!A$186:F$296,2,0)</f>
        <v>MCDOWELL-N</v>
      </c>
      <c r="F142" s="10" t="str">
        <f>VLOOKUP(C142,PUTS!A$186:F$296,3,0)</f>
        <v>PE</v>
      </c>
      <c r="G142" s="5">
        <f>VLOOKUP(C142,PUTS!A$186:F$296,4,0)</f>
        <v>1950</v>
      </c>
      <c r="H142" s="6">
        <f>VLOOKUP(C142,PUTS!A$186:F$296,5,0)</f>
        <v>9</v>
      </c>
      <c r="I142" s="5">
        <f>VLOOKUP(C142,PUTS!A$186:F$296,6,0)</f>
        <v>112000</v>
      </c>
      <c r="J142" s="6">
        <f>VLOOKUP(A142,PV_DAY!A$2:M$913,9,0)</f>
        <v>10.7</v>
      </c>
      <c r="K142" s="5">
        <f>VLOOKUP(A142,PV_DAY!A$2:M$913,13,0)</f>
        <v>112000</v>
      </c>
      <c r="L142" s="4" t="str">
        <f t="shared" si="36"/>
        <v>BULLISH</v>
      </c>
      <c r="M142" s="8" t="str">
        <f t="shared" si="37"/>
        <v>GOOD FOR SHORT</v>
      </c>
      <c r="N142" s="5">
        <f>VLOOKUP(B142,LOT!A$1:B$157,2,0)</f>
        <v>250</v>
      </c>
      <c r="O142" s="6" t="str">
        <f t="shared" si="38"/>
        <v/>
      </c>
      <c r="P142" s="4" t="str">
        <f t="shared" si="40"/>
        <v>BULLISH</v>
      </c>
      <c r="Q142" s="20">
        <f t="shared" si="41"/>
        <v>0</v>
      </c>
      <c r="R142" s="20"/>
      <c r="S142" s="4" t="str">
        <f t="shared" si="45"/>
        <v>Short Covering</v>
      </c>
      <c r="T142" t="str">
        <f t="shared" si="35"/>
        <v>BULLISH</v>
      </c>
      <c r="U142" t="str">
        <f t="shared" si="42"/>
        <v>BULLISH</v>
      </c>
      <c r="V142">
        <f t="shared" si="43"/>
        <v>1</v>
      </c>
      <c r="W142">
        <f t="shared" si="44"/>
        <v>1</v>
      </c>
      <c r="X142" s="32" t="str">
        <f>VLOOKUP(E142,FUTURE!B$3:G$25,6,0)</f>
        <v>Short Covering</v>
      </c>
    </row>
    <row r="143" spans="1:24">
      <c r="A143" t="str">
        <f t="shared" si="33"/>
        <v>UNITECHPE27.5</v>
      </c>
      <c r="B143" t="str">
        <f t="shared" si="39"/>
        <v>UNITECH</v>
      </c>
      <c r="C143">
        <f t="shared" si="34"/>
        <v>234</v>
      </c>
      <c r="E143" s="4" t="str">
        <f>VLOOKUP(C143,PUTS!A$186:F$296,2,0)</f>
        <v xml:space="preserve">UNITECH </v>
      </c>
      <c r="F143" s="10" t="str">
        <f>VLOOKUP(C143,PUTS!A$186:F$296,3,0)</f>
        <v>PE</v>
      </c>
      <c r="G143" s="5">
        <f>VLOOKUP(C143,PUTS!A$186:F$296,4,0)</f>
        <v>27.5</v>
      </c>
      <c r="H143" s="6">
        <f>VLOOKUP(C143,PUTS!A$186:F$296,5,0)</f>
        <v>1.2</v>
      </c>
      <c r="I143" s="5">
        <f>VLOOKUP(C143,PUTS!A$186:F$296,6,0)</f>
        <v>3000000</v>
      </c>
      <c r="J143" s="6">
        <f>VLOOKUP(A143,PV_DAY!A$2:M$913,9,0)</f>
        <v>1.45</v>
      </c>
      <c r="K143" s="5">
        <f>VLOOKUP(A143,PV_DAY!A$2:M$913,13,0)</f>
        <v>3000000</v>
      </c>
      <c r="L143" s="4" t="str">
        <f t="shared" si="36"/>
        <v>BULLISH</v>
      </c>
      <c r="M143" s="8" t="str">
        <f t="shared" si="37"/>
        <v>GOOD FOR SHORT</v>
      </c>
      <c r="N143" s="5">
        <f>VLOOKUP(B143,LOT!A$1:B$157,2,0)</f>
        <v>10000</v>
      </c>
      <c r="O143" s="6" t="str">
        <f t="shared" si="38"/>
        <v/>
      </c>
      <c r="P143" s="4" t="str">
        <f t="shared" si="40"/>
        <v>BULLISH</v>
      </c>
      <c r="Q143" s="20">
        <f t="shared" si="41"/>
        <v>0</v>
      </c>
      <c r="R143" s="20"/>
      <c r="S143" s="4" t="str">
        <f t="shared" si="45"/>
        <v/>
      </c>
      <c r="T143" t="str">
        <f t="shared" si="35"/>
        <v>BULLISH</v>
      </c>
      <c r="U143" t="str">
        <f t="shared" si="42"/>
        <v>BULLISH</v>
      </c>
      <c r="V143">
        <f t="shared" si="43"/>
        <v>1</v>
      </c>
      <c r="W143">
        <f t="shared" si="44"/>
        <v>1</v>
      </c>
      <c r="X143" s="32" t="e">
        <f>VLOOKUP(E143,FUTURE!B$3:G$25,6,0)</f>
        <v>#N/A</v>
      </c>
    </row>
    <row r="144" spans="1:24">
      <c r="A144" t="str">
        <f t="shared" si="33"/>
        <v>FRLPE140</v>
      </c>
      <c r="B144" t="str">
        <f t="shared" si="39"/>
        <v>FRL</v>
      </c>
      <c r="C144">
        <f t="shared" si="34"/>
        <v>235</v>
      </c>
      <c r="E144" s="4" t="str">
        <f>VLOOKUP(C144,PUTS!A$186:F$296,2,0)</f>
        <v xml:space="preserve">FRL </v>
      </c>
      <c r="F144" s="10" t="str">
        <f>VLOOKUP(C144,PUTS!A$186:F$296,3,0)</f>
        <v>PE</v>
      </c>
      <c r="G144" s="5">
        <f>VLOOKUP(C144,PUTS!A$186:F$296,4,0)</f>
        <v>140</v>
      </c>
      <c r="H144" s="6">
        <f>VLOOKUP(C144,PUTS!A$186:F$296,5,0)</f>
        <v>3.55</v>
      </c>
      <c r="I144" s="5">
        <f>VLOOKUP(C144,PUTS!A$186:F$296,6,0)</f>
        <v>314000</v>
      </c>
      <c r="J144" s="6">
        <f>VLOOKUP(A144,PV_DAY!A$2:M$913,9,0)</f>
        <v>3.45</v>
      </c>
      <c r="K144" s="5">
        <f>VLOOKUP(A144,PV_DAY!A$2:M$913,13,0)</f>
        <v>314000</v>
      </c>
      <c r="L144" s="4" t="str">
        <f t="shared" si="36"/>
        <v>BEARISH</v>
      </c>
      <c r="M144" s="8" t="str">
        <f t="shared" si="37"/>
        <v>GOOD FOR LONG</v>
      </c>
      <c r="N144" s="5" t="e">
        <f>VLOOKUP(B144,LOT!A$1:B$157,2,0)</f>
        <v>#N/A</v>
      </c>
      <c r="O144" s="6" t="e">
        <f t="shared" si="38"/>
        <v>#N/A</v>
      </c>
      <c r="P144" s="4" t="str">
        <f t="shared" si="40"/>
        <v>BEARISH</v>
      </c>
      <c r="Q144" s="20">
        <f t="shared" si="41"/>
        <v>0</v>
      </c>
      <c r="R144" s="20"/>
      <c r="S144" s="4" t="str">
        <f t="shared" si="45"/>
        <v>Long Unwinding</v>
      </c>
      <c r="T144" t="str">
        <f t="shared" si="35"/>
        <v>BEARISH</v>
      </c>
      <c r="U144" t="str">
        <f t="shared" si="42"/>
        <v>BEARISH</v>
      </c>
      <c r="V144">
        <f t="shared" si="43"/>
        <v>-1</v>
      </c>
      <c r="W144">
        <f t="shared" si="44"/>
        <v>-1</v>
      </c>
      <c r="X144" s="32" t="str">
        <f>VLOOKUP(E144,FUTURE!B$3:G$25,6,0)</f>
        <v>Long Unwinding</v>
      </c>
    </row>
    <row r="145" spans="1:24">
      <c r="A145" t="str">
        <f t="shared" si="33"/>
        <v>ICICIBANKPE1060</v>
      </c>
      <c r="B145" t="str">
        <f t="shared" si="39"/>
        <v>ICICIBANK</v>
      </c>
      <c r="C145">
        <f t="shared" si="34"/>
        <v>236</v>
      </c>
      <c r="E145" s="4" t="str">
        <f>VLOOKUP(C145,PUTS!A$186:F$296,2,0)</f>
        <v xml:space="preserve">ICICIBANK </v>
      </c>
      <c r="F145" s="10" t="str">
        <f>VLOOKUP(C145,PUTS!A$186:F$296,3,0)</f>
        <v>PE</v>
      </c>
      <c r="G145" s="5">
        <f>VLOOKUP(C145,PUTS!A$186:F$296,4,0)</f>
        <v>1060</v>
      </c>
      <c r="H145" s="6">
        <f>VLOOKUP(C145,PUTS!A$186:F$296,5,0)</f>
        <v>8.6999999999999993</v>
      </c>
      <c r="I145" s="5">
        <f>VLOOKUP(C145,PUTS!A$186:F$296,6,0)</f>
        <v>68750</v>
      </c>
      <c r="J145" s="6">
        <f>VLOOKUP(A145,PV_DAY!A$2:M$913,9,0)</f>
        <v>8.3000000000000007</v>
      </c>
      <c r="K145" s="5">
        <f>VLOOKUP(A145,PV_DAY!A$2:M$913,13,0)</f>
        <v>68750</v>
      </c>
      <c r="L145" s="4" t="str">
        <f t="shared" si="36"/>
        <v>BEARISH</v>
      </c>
      <c r="M145" s="8" t="str">
        <f t="shared" si="37"/>
        <v>GOOD FOR LONG</v>
      </c>
      <c r="N145" s="5">
        <f>VLOOKUP(B145,LOT!A$1:B$157,2,0)</f>
        <v>250</v>
      </c>
      <c r="O145" s="6">
        <f t="shared" si="38"/>
        <v>2175</v>
      </c>
      <c r="P145" s="4" t="str">
        <f t="shared" si="40"/>
        <v>BEARISH</v>
      </c>
      <c r="Q145" s="20">
        <f t="shared" si="41"/>
        <v>0</v>
      </c>
      <c r="R145" s="20"/>
      <c r="S145" s="4" t="str">
        <f t="shared" si="45"/>
        <v/>
      </c>
      <c r="T145" t="str">
        <f t="shared" si="35"/>
        <v>BEARISH</v>
      </c>
      <c r="U145" t="str">
        <f t="shared" si="42"/>
        <v>BEARISH</v>
      </c>
      <c r="V145">
        <f t="shared" si="43"/>
        <v>-1</v>
      </c>
      <c r="W145">
        <f t="shared" si="44"/>
        <v>-1</v>
      </c>
      <c r="X145" s="32" t="e">
        <f>VLOOKUP(E145,FUTURE!B$3:G$25,6,0)</f>
        <v>#N/A</v>
      </c>
    </row>
    <row r="146" spans="1:24">
      <c r="A146" t="str">
        <f t="shared" si="33"/>
        <v>FRLPE150</v>
      </c>
      <c r="B146" t="str">
        <f t="shared" si="39"/>
        <v>FRL</v>
      </c>
      <c r="C146">
        <f t="shared" si="34"/>
        <v>237</v>
      </c>
      <c r="E146" s="4" t="str">
        <f>VLOOKUP(C146,PUTS!A$186:F$296,2,0)</f>
        <v xml:space="preserve">FRL </v>
      </c>
      <c r="F146" s="10" t="str">
        <f>VLOOKUP(C146,PUTS!A$186:F$296,3,0)</f>
        <v>PE</v>
      </c>
      <c r="G146" s="5">
        <f>VLOOKUP(C146,PUTS!A$186:F$296,4,0)</f>
        <v>150</v>
      </c>
      <c r="H146" s="6">
        <f>VLOOKUP(C146,PUTS!A$186:F$296,5,0)</f>
        <v>8.1</v>
      </c>
      <c r="I146" s="5">
        <f>VLOOKUP(C146,PUTS!A$186:F$296,6,0)</f>
        <v>336000</v>
      </c>
      <c r="J146" s="6">
        <f>VLOOKUP(A146,PV_DAY!A$2:M$913,9,0)</f>
        <v>7.8</v>
      </c>
      <c r="K146" s="5">
        <f>VLOOKUP(A146,PV_DAY!A$2:M$913,13,0)</f>
        <v>336000</v>
      </c>
      <c r="L146" s="4" t="str">
        <f t="shared" si="36"/>
        <v>BEARISH</v>
      </c>
      <c r="M146" s="8" t="str">
        <f t="shared" si="37"/>
        <v>GOOD FOR LONG</v>
      </c>
      <c r="N146" s="5" t="e">
        <f>VLOOKUP(B146,LOT!A$1:B$157,2,0)</f>
        <v>#N/A</v>
      </c>
      <c r="O146" s="6" t="e">
        <f t="shared" si="38"/>
        <v>#N/A</v>
      </c>
      <c r="P146" s="4" t="str">
        <f t="shared" si="40"/>
        <v>BEARISH</v>
      </c>
      <c r="Q146" s="20">
        <f t="shared" si="41"/>
        <v>0</v>
      </c>
      <c r="R146" s="20"/>
      <c r="S146" s="4" t="str">
        <f t="shared" si="45"/>
        <v>Long Unwinding</v>
      </c>
      <c r="T146" t="str">
        <f t="shared" si="35"/>
        <v>BEARISH</v>
      </c>
      <c r="U146" t="str">
        <f t="shared" si="42"/>
        <v>BEARISH</v>
      </c>
      <c r="V146">
        <f t="shared" si="43"/>
        <v>-1</v>
      </c>
      <c r="W146">
        <f t="shared" si="44"/>
        <v>-1</v>
      </c>
      <c r="X146" s="32" t="str">
        <f>VLOOKUP(E146,FUTURE!B$3:G$25,6,0)</f>
        <v>Long Unwinding</v>
      </c>
    </row>
    <row r="147" spans="1:24">
      <c r="A147" t="str">
        <f t="shared" si="33"/>
        <v>TATAMOTORSPE270</v>
      </c>
      <c r="B147" t="str">
        <f t="shared" si="39"/>
        <v>TATAMOTORS</v>
      </c>
      <c r="C147">
        <f t="shared" si="34"/>
        <v>238</v>
      </c>
      <c r="E147" s="4" t="str">
        <f>VLOOKUP(C147,PUTS!A$186:F$296,2,0)</f>
        <v>TATAMOTORS</v>
      </c>
      <c r="F147" s="10" t="str">
        <f>VLOOKUP(C147,PUTS!A$186:F$296,3,0)</f>
        <v>PE</v>
      </c>
      <c r="G147" s="5">
        <f>VLOOKUP(C147,PUTS!A$186:F$296,4,0)</f>
        <v>270</v>
      </c>
      <c r="H147" s="6">
        <f>VLOOKUP(C147,PUTS!A$186:F$296,5,0)</f>
        <v>5.0999999999999996</v>
      </c>
      <c r="I147" s="5">
        <f>VLOOKUP(C147,PUTS!A$186:F$296,6,0)</f>
        <v>469000</v>
      </c>
      <c r="J147" s="6">
        <f>VLOOKUP(A147,PV_DAY!A$2:M$913,9,0)</f>
        <v>5.8</v>
      </c>
      <c r="K147" s="5">
        <f>VLOOKUP(A147,PV_DAY!A$2:M$913,13,0)</f>
        <v>469000</v>
      </c>
      <c r="L147" s="4" t="str">
        <f t="shared" si="36"/>
        <v>BULLISH</v>
      </c>
      <c r="M147" s="8" t="str">
        <f t="shared" si="37"/>
        <v>GOOD FOR SHORT</v>
      </c>
      <c r="N147" s="5">
        <f>VLOOKUP(B147,LOT!A$1:B$157,2,0)</f>
        <v>1000</v>
      </c>
      <c r="O147" s="6" t="str">
        <f t="shared" si="38"/>
        <v/>
      </c>
      <c r="P147" s="4" t="str">
        <f t="shared" si="40"/>
        <v>BULLISH</v>
      </c>
      <c r="Q147" s="20">
        <f t="shared" si="41"/>
        <v>0</v>
      </c>
      <c r="R147" s="20"/>
      <c r="S147" s="4" t="str">
        <f t="shared" si="45"/>
        <v>Long Build Up</v>
      </c>
      <c r="T147" t="str">
        <f t="shared" si="35"/>
        <v>BULLISH</v>
      </c>
      <c r="U147" t="str">
        <f t="shared" si="42"/>
        <v>BULLISH</v>
      </c>
      <c r="V147">
        <f t="shared" si="43"/>
        <v>1</v>
      </c>
      <c r="W147">
        <f t="shared" si="44"/>
        <v>1</v>
      </c>
      <c r="X147" s="32" t="str">
        <f>VLOOKUP(E147,FUTURE!B$3:G$25,6,0)</f>
        <v>Long Build Up</v>
      </c>
    </row>
    <row r="148" spans="1:24">
      <c r="A148" t="str">
        <f t="shared" si="33"/>
        <v>MCDOWELL-NPE2050</v>
      </c>
      <c r="B148" t="str">
        <f t="shared" si="39"/>
        <v>MCDOWELL-N</v>
      </c>
      <c r="C148">
        <f t="shared" si="34"/>
        <v>239</v>
      </c>
      <c r="E148" s="4" t="str">
        <f>VLOOKUP(C148,PUTS!A$186:F$296,2,0)</f>
        <v>MCDOWELL-N</v>
      </c>
      <c r="F148" s="10" t="str">
        <f>VLOOKUP(C148,PUTS!A$186:F$296,3,0)</f>
        <v>PE</v>
      </c>
      <c r="G148" s="5">
        <f>VLOOKUP(C148,PUTS!A$186:F$296,4,0)</f>
        <v>2050</v>
      </c>
      <c r="H148" s="6">
        <f>VLOOKUP(C148,PUTS!A$186:F$296,5,0)</f>
        <v>23</v>
      </c>
      <c r="I148" s="5">
        <f>VLOOKUP(C148,PUTS!A$186:F$296,6,0)</f>
        <v>80500</v>
      </c>
      <c r="J148" s="6">
        <f>VLOOKUP(A148,PV_DAY!A$2:M$913,9,0)</f>
        <v>24.7</v>
      </c>
      <c r="K148" s="5">
        <f>VLOOKUP(A148,PV_DAY!A$2:M$913,13,0)</f>
        <v>80500</v>
      </c>
      <c r="L148" s="4" t="str">
        <f t="shared" si="36"/>
        <v>BULLISH</v>
      </c>
      <c r="M148" s="8" t="str">
        <f t="shared" si="37"/>
        <v>GOOD FOR SHORT</v>
      </c>
      <c r="N148" s="5">
        <f>VLOOKUP(B148,LOT!A$1:B$157,2,0)</f>
        <v>250</v>
      </c>
      <c r="O148" s="6" t="str">
        <f t="shared" si="38"/>
        <v/>
      </c>
      <c r="P148" s="4" t="str">
        <f t="shared" si="40"/>
        <v>BULLISH</v>
      </c>
      <c r="Q148" s="20">
        <f t="shared" si="41"/>
        <v>0</v>
      </c>
      <c r="R148" s="20"/>
      <c r="S148" s="4" t="str">
        <f t="shared" si="45"/>
        <v>Short Covering</v>
      </c>
      <c r="T148" t="str">
        <f t="shared" si="35"/>
        <v>BULLISH</v>
      </c>
      <c r="U148" t="str">
        <f t="shared" si="42"/>
        <v>BULLISH</v>
      </c>
      <c r="V148">
        <f t="shared" si="43"/>
        <v>1</v>
      </c>
      <c r="W148">
        <f t="shared" si="44"/>
        <v>1</v>
      </c>
      <c r="X148" s="32" t="str">
        <f>VLOOKUP(E148,FUTURE!B$3:G$25,6,0)</f>
        <v>Short Covering</v>
      </c>
    </row>
    <row r="149" spans="1:24">
      <c r="A149" t="str">
        <f t="shared" si="33"/>
        <v>UNITECHPE25</v>
      </c>
      <c r="B149" t="str">
        <f t="shared" si="39"/>
        <v>UNITECH</v>
      </c>
      <c r="C149">
        <f t="shared" si="34"/>
        <v>240</v>
      </c>
      <c r="E149" s="4" t="str">
        <f>VLOOKUP(C149,PUTS!A$186:F$296,2,0)</f>
        <v xml:space="preserve">UNITECH </v>
      </c>
      <c r="F149" s="10" t="str">
        <f>VLOOKUP(C149,PUTS!A$186:F$296,3,0)</f>
        <v>PE</v>
      </c>
      <c r="G149" s="5">
        <f>VLOOKUP(C149,PUTS!A$186:F$296,4,0)</f>
        <v>25</v>
      </c>
      <c r="H149" s="6">
        <f>VLOOKUP(C149,PUTS!A$186:F$296,5,0)</f>
        <v>0.3</v>
      </c>
      <c r="I149" s="5">
        <f>VLOOKUP(C149,PUTS!A$186:F$296,6,0)</f>
        <v>4310000</v>
      </c>
      <c r="J149" s="6">
        <f>VLOOKUP(A149,PV_DAY!A$2:M$913,9,0)</f>
        <v>0.4</v>
      </c>
      <c r="K149" s="5">
        <f>VLOOKUP(A149,PV_DAY!A$2:M$913,13,0)</f>
        <v>4310000</v>
      </c>
      <c r="L149" s="4" t="str">
        <f t="shared" si="36"/>
        <v>BULLISH</v>
      </c>
      <c r="M149" s="8" t="str">
        <f t="shared" si="37"/>
        <v>GOOD FOR SHORT</v>
      </c>
      <c r="N149" s="5">
        <f>VLOOKUP(B149,LOT!A$1:B$157,2,0)</f>
        <v>10000</v>
      </c>
      <c r="O149" s="6" t="str">
        <f t="shared" si="38"/>
        <v/>
      </c>
      <c r="P149" s="4" t="str">
        <f t="shared" si="40"/>
        <v>BULLISH</v>
      </c>
      <c r="Q149" s="20">
        <f t="shared" si="41"/>
        <v>0</v>
      </c>
      <c r="R149" s="20"/>
      <c r="S149" s="4" t="str">
        <f t="shared" si="45"/>
        <v/>
      </c>
      <c r="T149" t="str">
        <f t="shared" si="35"/>
        <v>BULLISH</v>
      </c>
      <c r="U149" t="str">
        <f t="shared" si="42"/>
        <v>BULLISH</v>
      </c>
      <c r="V149">
        <f t="shared" si="43"/>
        <v>1</v>
      </c>
      <c r="W149">
        <f t="shared" si="44"/>
        <v>1</v>
      </c>
      <c r="X149" s="32" t="e">
        <f>VLOOKUP(E149,FUTURE!B$3:G$25,6,0)</f>
        <v>#N/A</v>
      </c>
    </row>
    <row r="150" spans="1:24">
      <c r="A150" t="str">
        <f t="shared" si="33"/>
        <v>ICICIBANKPE1000</v>
      </c>
      <c r="B150" t="str">
        <f t="shared" si="39"/>
        <v>ICICIBANK</v>
      </c>
      <c r="C150">
        <f t="shared" si="34"/>
        <v>241</v>
      </c>
      <c r="E150" s="4" t="str">
        <f>VLOOKUP(C150,PUTS!A$186:F$296,2,0)</f>
        <v xml:space="preserve">ICICIBANK </v>
      </c>
      <c r="F150" s="10" t="str">
        <f>VLOOKUP(C150,PUTS!A$186:F$296,3,0)</f>
        <v>PE</v>
      </c>
      <c r="G150" s="5">
        <f>VLOOKUP(C150,PUTS!A$186:F$296,4,0)</f>
        <v>1000</v>
      </c>
      <c r="H150" s="6">
        <f>VLOOKUP(C150,PUTS!A$186:F$296,5,0)</f>
        <v>2.2999999999999998</v>
      </c>
      <c r="I150" s="5">
        <f>VLOOKUP(C150,PUTS!A$186:F$296,6,0)</f>
        <v>460750</v>
      </c>
      <c r="J150" s="6">
        <f>VLOOKUP(A150,PV_DAY!A$2:M$913,9,0)</f>
        <v>2.2000000000000002</v>
      </c>
      <c r="K150" s="5">
        <f>VLOOKUP(A150,PV_DAY!A$2:M$913,13,0)</f>
        <v>460750</v>
      </c>
      <c r="L150" s="4" t="str">
        <f>IF(AND(F150="CE",H150&gt;=J150,I150&gt;=K150),"BULLISH",IF(AND(F150="CE",H150&lt;J150,I150&gt;=K150),"BEARISH",IF(AND(F150="PE",H150&gt;=J150,I150&gt;=K150),"BEARISH",IF(AND(F150="PE",H150&lt;J150,I150&gt;=K150),"BULLISH",""))))</f>
        <v>BEARISH</v>
      </c>
      <c r="M150" s="8" t="str">
        <f t="shared" si="37"/>
        <v>GOOD FOR LONG</v>
      </c>
      <c r="N150" s="5">
        <f>VLOOKUP(B150,LOT!A$1:B$157,2,0)</f>
        <v>250</v>
      </c>
      <c r="O150" s="6">
        <f t="shared" si="38"/>
        <v>575</v>
      </c>
      <c r="P150" s="4" t="str">
        <f t="shared" si="40"/>
        <v>BEARISH</v>
      </c>
      <c r="Q150" s="20">
        <f t="shared" si="41"/>
        <v>0</v>
      </c>
      <c r="R150" s="20"/>
      <c r="S150" s="4" t="str">
        <f t="shared" si="45"/>
        <v/>
      </c>
      <c r="T150" t="str">
        <f t="shared" si="35"/>
        <v>BEARISH</v>
      </c>
      <c r="U150" t="str">
        <f t="shared" si="42"/>
        <v>BEARISH</v>
      </c>
      <c r="V150">
        <f t="shared" si="43"/>
        <v>-1</v>
      </c>
      <c r="W150">
        <f t="shared" si="44"/>
        <v>-1</v>
      </c>
      <c r="X150" s="32" t="e">
        <f>VLOOKUP(E150,FUTURE!B$3:G$25,6,0)</f>
        <v>#N/A</v>
      </c>
    </row>
    <row r="151" spans="1:24">
      <c r="A151" t="str">
        <f t="shared" si="33"/>
        <v>SBINPE1950</v>
      </c>
      <c r="B151" t="str">
        <f t="shared" si="39"/>
        <v>SBIN</v>
      </c>
      <c r="C151">
        <f t="shared" si="34"/>
        <v>242</v>
      </c>
      <c r="E151" s="4" t="str">
        <f>VLOOKUP(C151,PUTS!A$186:F$296,2,0)</f>
        <v xml:space="preserve">SBIN </v>
      </c>
      <c r="F151" s="10" t="str">
        <f>VLOOKUP(C151,PUTS!A$186:F$296,3,0)</f>
        <v>PE</v>
      </c>
      <c r="G151" s="5">
        <f>VLOOKUP(C151,PUTS!A$186:F$296,4,0)</f>
        <v>1950</v>
      </c>
      <c r="H151" s="6">
        <f>VLOOKUP(C151,PUTS!A$186:F$296,5,0)</f>
        <v>1.5</v>
      </c>
      <c r="I151" s="5">
        <f>VLOOKUP(C151,PUTS!A$186:F$296,6,0)</f>
        <v>218625</v>
      </c>
      <c r="J151" s="6">
        <f>VLOOKUP(A151,PV_DAY!A$2:M$913,9,0)</f>
        <v>1.6</v>
      </c>
      <c r="K151" s="5">
        <f>VLOOKUP(A151,PV_DAY!A$2:M$913,13,0)</f>
        <v>218625</v>
      </c>
      <c r="L151" s="4" t="str">
        <f t="shared" si="36"/>
        <v>BULLISH</v>
      </c>
      <c r="M151" s="8" t="str">
        <f t="shared" si="37"/>
        <v>GOOD FOR SHORT</v>
      </c>
      <c r="N151" s="5">
        <f>VLOOKUP(B151,LOT!A$1:B$157,2,0)</f>
        <v>125</v>
      </c>
      <c r="O151" s="6" t="str">
        <f t="shared" si="38"/>
        <v/>
      </c>
      <c r="P151" s="4" t="str">
        <f t="shared" si="40"/>
        <v>BULLISH</v>
      </c>
      <c r="Q151" s="20">
        <f t="shared" si="41"/>
        <v>0</v>
      </c>
      <c r="R151" s="20"/>
      <c r="S151" s="4" t="str">
        <f t="shared" si="45"/>
        <v/>
      </c>
      <c r="T151" t="str">
        <f t="shared" si="35"/>
        <v>BULLISH</v>
      </c>
      <c r="U151" t="str">
        <f t="shared" si="42"/>
        <v>BULLISH</v>
      </c>
      <c r="V151">
        <f t="shared" si="43"/>
        <v>1</v>
      </c>
      <c r="W151">
        <f t="shared" si="44"/>
        <v>1</v>
      </c>
      <c r="X151" s="32" t="e">
        <f>VLOOKUP(E151,FUTURE!B$3:G$25,6,0)</f>
        <v>#N/A</v>
      </c>
    </row>
    <row r="152" spans="1:24">
      <c r="A152" t="str">
        <f t="shared" si="33"/>
        <v>TATASTEELPE300</v>
      </c>
      <c r="B152" t="str">
        <f t="shared" si="39"/>
        <v>TATASTEEL</v>
      </c>
      <c r="C152">
        <f t="shared" si="34"/>
        <v>243</v>
      </c>
      <c r="E152" s="4" t="str">
        <f>VLOOKUP(C152,PUTS!A$186:F$296,2,0)</f>
        <v xml:space="preserve">TATASTEEL </v>
      </c>
      <c r="F152" s="10" t="str">
        <f>VLOOKUP(C152,PUTS!A$186:F$296,3,0)</f>
        <v>PE</v>
      </c>
      <c r="G152" s="5">
        <f>VLOOKUP(C152,PUTS!A$186:F$296,4,0)</f>
        <v>300</v>
      </c>
      <c r="H152" s="6">
        <f>VLOOKUP(C152,PUTS!A$186:F$296,5,0)</f>
        <v>7.8</v>
      </c>
      <c r="I152" s="5">
        <f>VLOOKUP(C152,PUTS!A$186:F$296,6,0)</f>
        <v>821000</v>
      </c>
      <c r="J152" s="6">
        <f>VLOOKUP(A152,PV_DAY!A$2:M$913,9,0)</f>
        <v>8.0500000000000007</v>
      </c>
      <c r="K152" s="5">
        <f>VLOOKUP(A152,PV_DAY!A$2:M$913,13,0)</f>
        <v>821000</v>
      </c>
      <c r="L152" s="4" t="str">
        <f t="shared" si="36"/>
        <v>BULLISH</v>
      </c>
      <c r="M152" s="8" t="str">
        <f t="shared" si="37"/>
        <v>GOOD FOR SHORT</v>
      </c>
      <c r="N152" s="5">
        <f>VLOOKUP(B152,LOT!A$1:B$157,2,0)</f>
        <v>1000</v>
      </c>
      <c r="O152" s="6" t="str">
        <f t="shared" si="38"/>
        <v/>
      </c>
      <c r="P152" s="4" t="str">
        <f t="shared" si="40"/>
        <v>BULLISH</v>
      </c>
      <c r="Q152" s="20">
        <f t="shared" si="41"/>
        <v>0</v>
      </c>
      <c r="R152" s="20"/>
      <c r="S152" s="4" t="str">
        <f t="shared" si="45"/>
        <v/>
      </c>
      <c r="T152" t="str">
        <f t="shared" si="35"/>
        <v>BULLISH</v>
      </c>
      <c r="U152" t="str">
        <f t="shared" si="42"/>
        <v>BULLISH</v>
      </c>
      <c r="V152">
        <f t="shared" si="43"/>
        <v>1</v>
      </c>
      <c r="W152">
        <f t="shared" si="44"/>
        <v>1</v>
      </c>
      <c r="X152" s="32" t="e">
        <f>VLOOKUP(E152,FUTURE!B$3:G$25,6,0)</f>
        <v>#N/A</v>
      </c>
    </row>
    <row r="153" spans="1:24">
      <c r="A153" t="str">
        <f t="shared" si="33"/>
        <v>AXISBANKPE1300</v>
      </c>
      <c r="B153" t="str">
        <f t="shared" si="39"/>
        <v>AXISBANK</v>
      </c>
      <c r="C153">
        <f t="shared" si="34"/>
        <v>244</v>
      </c>
      <c r="E153" s="4" t="str">
        <f>VLOOKUP(C153,PUTS!A$186:F$296,2,0)</f>
        <v xml:space="preserve">AXISBANK </v>
      </c>
      <c r="F153" s="10" t="str">
        <f>VLOOKUP(C153,PUTS!A$186:F$296,3,0)</f>
        <v>PE</v>
      </c>
      <c r="G153" s="5">
        <f>VLOOKUP(C153,PUTS!A$186:F$296,4,0)</f>
        <v>1300</v>
      </c>
      <c r="H153" s="6">
        <f>VLOOKUP(C153,PUTS!A$186:F$296,5,0)</f>
        <v>7.95</v>
      </c>
      <c r="I153" s="5">
        <f>VLOOKUP(C153,PUTS!A$186:F$296,6,0)</f>
        <v>201750</v>
      </c>
      <c r="J153" s="6">
        <f>VLOOKUP(A153,PV_DAY!A$2:M$913,9,0)</f>
        <v>7.7</v>
      </c>
      <c r="K153" s="5">
        <f>VLOOKUP(A153,PV_DAY!A$2:M$913,13,0)</f>
        <v>201750</v>
      </c>
      <c r="L153" s="4" t="str">
        <f t="shared" si="36"/>
        <v>BEARISH</v>
      </c>
      <c r="M153" s="8" t="str">
        <f t="shared" si="37"/>
        <v>GOOD FOR LONG</v>
      </c>
      <c r="N153" s="5">
        <f>VLOOKUP(B153,LOT!A$1:B$157,2,0)</f>
        <v>250</v>
      </c>
      <c r="O153" s="6">
        <f t="shared" si="38"/>
        <v>1987.5</v>
      </c>
      <c r="P153" s="4" t="str">
        <f t="shared" si="40"/>
        <v>BEARISH</v>
      </c>
      <c r="Q153" s="20">
        <f t="shared" si="41"/>
        <v>0</v>
      </c>
      <c r="R153" s="20"/>
      <c r="S153" s="4" t="str">
        <f t="shared" si="45"/>
        <v/>
      </c>
      <c r="T153" t="str">
        <f t="shared" si="35"/>
        <v>BEARISH</v>
      </c>
      <c r="U153" t="str">
        <f t="shared" si="42"/>
        <v>BEARISH</v>
      </c>
      <c r="V153">
        <f t="shared" si="43"/>
        <v>-1</v>
      </c>
      <c r="W153">
        <f t="shared" si="44"/>
        <v>-1</v>
      </c>
      <c r="X153" s="32" t="e">
        <f>VLOOKUP(E153,FUTURE!B$3:G$25,6,0)</f>
        <v>#N/A</v>
      </c>
    </row>
    <row r="154" spans="1:24">
      <c r="A154" t="str">
        <f t="shared" si="33"/>
        <v>TATAMOTORSPE260</v>
      </c>
      <c r="B154" t="str">
        <f t="shared" si="39"/>
        <v>TATAMOTORS</v>
      </c>
      <c r="C154">
        <f t="shared" si="34"/>
        <v>245</v>
      </c>
      <c r="E154" s="4" t="str">
        <f>VLOOKUP(C154,PUTS!A$186:F$296,2,0)</f>
        <v>TATAMOTORS</v>
      </c>
      <c r="F154" s="10" t="str">
        <f>VLOOKUP(C154,PUTS!A$186:F$296,3,0)</f>
        <v>PE</v>
      </c>
      <c r="G154" s="5">
        <f>VLOOKUP(C154,PUTS!A$186:F$296,4,0)</f>
        <v>260</v>
      </c>
      <c r="H154" s="6">
        <f>VLOOKUP(C154,PUTS!A$186:F$296,5,0)</f>
        <v>2.15</v>
      </c>
      <c r="I154" s="5">
        <f>VLOOKUP(C154,PUTS!A$186:F$296,6,0)</f>
        <v>1550000</v>
      </c>
      <c r="J154" s="6">
        <f>VLOOKUP(A154,PV_DAY!A$2:M$913,9,0)</f>
        <v>2.5499999999999998</v>
      </c>
      <c r="K154" s="5">
        <f>VLOOKUP(A154,PV_DAY!A$2:M$913,13,0)</f>
        <v>1550000</v>
      </c>
      <c r="L154" s="4" t="str">
        <f t="shared" si="36"/>
        <v>BULLISH</v>
      </c>
      <c r="M154" s="8" t="str">
        <f t="shared" si="37"/>
        <v>GOOD FOR SHORT</v>
      </c>
      <c r="N154" s="5">
        <f>VLOOKUP(B154,LOT!A$1:B$157,2,0)</f>
        <v>1000</v>
      </c>
      <c r="O154" s="6" t="str">
        <f t="shared" si="38"/>
        <v/>
      </c>
      <c r="P154" s="4" t="str">
        <f t="shared" si="40"/>
        <v>BULLISH</v>
      </c>
      <c r="Q154" s="20">
        <f t="shared" si="41"/>
        <v>0</v>
      </c>
      <c r="R154" s="20"/>
      <c r="S154" s="4" t="str">
        <f t="shared" si="45"/>
        <v>Long Build Up</v>
      </c>
      <c r="T154" t="str">
        <f t="shared" si="35"/>
        <v>BULLISH</v>
      </c>
      <c r="U154" t="str">
        <f t="shared" si="42"/>
        <v>BULLISH</v>
      </c>
      <c r="V154">
        <f t="shared" si="43"/>
        <v>1</v>
      </c>
      <c r="W154">
        <f t="shared" si="44"/>
        <v>1</v>
      </c>
      <c r="X154" s="32" t="str">
        <f>VLOOKUP(E154,FUTURE!B$3:G$25,6,0)</f>
        <v>Long Build Up</v>
      </c>
    </row>
    <row r="155" spans="1:24">
      <c r="A155" t="str">
        <f t="shared" si="33"/>
        <v>RCOMPE75</v>
      </c>
      <c r="B155" t="str">
        <f t="shared" si="39"/>
        <v>RCOM</v>
      </c>
      <c r="C155">
        <f t="shared" si="34"/>
        <v>246</v>
      </c>
      <c r="E155" s="4" t="str">
        <f>VLOOKUP(C155,PUTS!A$186:F$296,2,0)</f>
        <v xml:space="preserve">RCOM </v>
      </c>
      <c r="F155" s="10" t="str">
        <f>VLOOKUP(C155,PUTS!A$186:F$296,3,0)</f>
        <v>PE</v>
      </c>
      <c r="G155" s="5">
        <f>VLOOKUP(C155,PUTS!A$186:F$296,4,0)</f>
        <v>75</v>
      </c>
      <c r="H155" s="6">
        <f>VLOOKUP(C155,PUTS!A$186:F$296,5,0)</f>
        <v>0.8</v>
      </c>
      <c r="I155" s="5">
        <f>VLOOKUP(C155,PUTS!A$186:F$296,6,0)</f>
        <v>2592000</v>
      </c>
      <c r="J155" s="6">
        <f>VLOOKUP(A155,PV_DAY!A$2:M$913,9,0)</f>
        <v>0.85</v>
      </c>
      <c r="K155" s="5">
        <f>VLOOKUP(A155,PV_DAY!A$2:M$913,13,0)</f>
        <v>2592000</v>
      </c>
      <c r="L155" s="4" t="str">
        <f t="shared" si="36"/>
        <v>BULLISH</v>
      </c>
      <c r="M155" s="8" t="str">
        <f t="shared" si="37"/>
        <v>GOOD FOR SHORT</v>
      </c>
      <c r="N155" s="5">
        <f>VLOOKUP(B155,LOT!A$1:B$157,2,0)</f>
        <v>4000</v>
      </c>
      <c r="O155" s="6" t="str">
        <f t="shared" si="38"/>
        <v/>
      </c>
      <c r="P155" s="4" t="str">
        <f t="shared" si="40"/>
        <v>BULLISH</v>
      </c>
      <c r="Q155" s="20">
        <f t="shared" si="41"/>
        <v>0</v>
      </c>
      <c r="R155" s="20"/>
      <c r="S155" s="4" t="str">
        <f t="shared" si="45"/>
        <v/>
      </c>
      <c r="T155" t="str">
        <f t="shared" si="35"/>
        <v>BULLISH</v>
      </c>
      <c r="U155" t="str">
        <f t="shared" si="42"/>
        <v>BULLISH</v>
      </c>
      <c r="V155">
        <f t="shared" si="43"/>
        <v>1</v>
      </c>
      <c r="W155">
        <f t="shared" si="44"/>
        <v>1</v>
      </c>
      <c r="X155" s="32" t="e">
        <f>VLOOKUP(E155,FUTURE!B$3:G$25,6,0)</f>
        <v>#N/A</v>
      </c>
    </row>
    <row r="156" spans="1:24">
      <c r="A156" t="str">
        <f t="shared" si="33"/>
        <v>INFYPE2350</v>
      </c>
      <c r="B156" t="str">
        <f t="shared" si="39"/>
        <v>INFY</v>
      </c>
      <c r="C156">
        <f t="shared" si="34"/>
        <v>247</v>
      </c>
      <c r="E156" s="4" t="str">
        <f>VLOOKUP(C156,PUTS!A$186:F$296,2,0)</f>
        <v xml:space="preserve">INFY </v>
      </c>
      <c r="F156" s="10" t="str">
        <f>VLOOKUP(C156,PUTS!A$186:F$296,3,0)</f>
        <v>PE</v>
      </c>
      <c r="G156" s="5">
        <f>VLOOKUP(C156,PUTS!A$186:F$296,4,0)</f>
        <v>2350</v>
      </c>
      <c r="H156" s="6">
        <f>VLOOKUP(C156,PUTS!A$186:F$296,5,0)</f>
        <v>83</v>
      </c>
      <c r="I156" s="5">
        <f>VLOOKUP(C156,PUTS!A$186:F$296,6,0)</f>
        <v>121125</v>
      </c>
      <c r="J156" s="6">
        <f>VLOOKUP(A156,PV_DAY!A$2:M$913,9,0)</f>
        <v>80.650000000000006</v>
      </c>
      <c r="K156" s="5">
        <f>VLOOKUP(A156,PV_DAY!A$2:M$913,13,0)</f>
        <v>121125</v>
      </c>
      <c r="L156" s="4" t="str">
        <f t="shared" si="36"/>
        <v>BEARISH</v>
      </c>
      <c r="M156" s="8" t="str">
        <f t="shared" si="37"/>
        <v>GOOD FOR LONG</v>
      </c>
      <c r="N156" s="5">
        <f>VLOOKUP(B156,LOT!A$1:B$157,2,0)</f>
        <v>125</v>
      </c>
      <c r="O156" s="6">
        <f t="shared" si="38"/>
        <v>10375</v>
      </c>
      <c r="P156" s="4" t="str">
        <f t="shared" si="40"/>
        <v>BEARISH</v>
      </c>
      <c r="Q156" s="20">
        <f t="shared" si="41"/>
        <v>0</v>
      </c>
      <c r="R156" s="20"/>
      <c r="S156" s="4" t="str">
        <f t="shared" si="45"/>
        <v/>
      </c>
      <c r="T156" t="str">
        <f t="shared" si="35"/>
        <v>BEARISH</v>
      </c>
      <c r="U156" t="str">
        <f t="shared" si="42"/>
        <v>BEARISH</v>
      </c>
      <c r="V156">
        <f t="shared" si="43"/>
        <v>-1</v>
      </c>
      <c r="W156">
        <f t="shared" si="44"/>
        <v>-1</v>
      </c>
      <c r="X156" s="32" t="e">
        <f>VLOOKUP(E156,FUTURE!B$3:G$25,6,0)</f>
        <v>#N/A</v>
      </c>
    </row>
    <row r="157" spans="1:24">
      <c r="A157" t="str">
        <f t="shared" si="33"/>
        <v>LTPE1350</v>
      </c>
      <c r="B157" t="str">
        <f t="shared" si="39"/>
        <v>LT</v>
      </c>
      <c r="C157">
        <f t="shared" si="34"/>
        <v>248</v>
      </c>
      <c r="E157" s="4" t="str">
        <f>VLOOKUP(C157,PUTS!A$186:F$296,2,0)</f>
        <v xml:space="preserve">LT </v>
      </c>
      <c r="F157" s="10" t="str">
        <f>VLOOKUP(C157,PUTS!A$186:F$296,3,0)</f>
        <v>PE</v>
      </c>
      <c r="G157" s="5">
        <f>VLOOKUP(C157,PUTS!A$186:F$296,4,0)</f>
        <v>1350</v>
      </c>
      <c r="H157" s="6">
        <f>VLOOKUP(C157,PUTS!A$186:F$296,5,0)</f>
        <v>5.45</v>
      </c>
      <c r="I157" s="5">
        <f>VLOOKUP(C157,PUTS!A$186:F$296,6,0)</f>
        <v>200750</v>
      </c>
      <c r="J157" s="6">
        <f>VLOOKUP(A157,PV_DAY!A$2:M$913,9,0)</f>
        <v>5.95</v>
      </c>
      <c r="K157" s="5">
        <f>VLOOKUP(A157,PV_DAY!A$2:M$913,13,0)</f>
        <v>200750</v>
      </c>
      <c r="L157" s="4" t="str">
        <f t="shared" si="36"/>
        <v>BULLISH</v>
      </c>
      <c r="M157" s="8" t="str">
        <f t="shared" si="37"/>
        <v>GOOD FOR SHORT</v>
      </c>
      <c r="N157" s="5">
        <f>VLOOKUP(B157,LOT!A$1:B$157,2,0)</f>
        <v>250</v>
      </c>
      <c r="O157" s="6" t="str">
        <f t="shared" si="38"/>
        <v/>
      </c>
      <c r="P157" s="4" t="str">
        <f t="shared" si="40"/>
        <v>BULLISH</v>
      </c>
      <c r="Q157" s="20">
        <f t="shared" si="41"/>
        <v>0</v>
      </c>
      <c r="R157" s="20"/>
      <c r="S157" s="4" t="str">
        <f t="shared" si="45"/>
        <v/>
      </c>
      <c r="T157" t="str">
        <f t="shared" si="35"/>
        <v>BULLISH</v>
      </c>
      <c r="U157" t="str">
        <f t="shared" si="42"/>
        <v>BULLISH</v>
      </c>
      <c r="V157">
        <f t="shared" si="43"/>
        <v>1</v>
      </c>
      <c r="W157">
        <f t="shared" si="44"/>
        <v>1</v>
      </c>
      <c r="X157" s="32" t="e">
        <f>VLOOKUP(E157,FUTURE!B$3:G$25,6,0)</f>
        <v>#N/A</v>
      </c>
    </row>
    <row r="158" spans="1:24">
      <c r="A158" t="str">
        <f t="shared" si="33"/>
        <v>RELINFRAPE360</v>
      </c>
      <c r="B158" t="str">
        <f t="shared" si="39"/>
        <v>RELINFRA</v>
      </c>
      <c r="C158">
        <f t="shared" si="34"/>
        <v>249</v>
      </c>
      <c r="E158" s="4" t="str">
        <f>VLOOKUP(C158,PUTS!A$186:F$296,2,0)</f>
        <v xml:space="preserve">RELINFRA </v>
      </c>
      <c r="F158" s="10" t="str">
        <f>VLOOKUP(C158,PUTS!A$186:F$296,3,0)</f>
        <v>PE</v>
      </c>
      <c r="G158" s="5">
        <f>VLOOKUP(C158,PUTS!A$186:F$296,4,0)</f>
        <v>360</v>
      </c>
      <c r="H158" s="6">
        <f>VLOOKUP(C158,PUTS!A$186:F$296,5,0)</f>
        <v>12.3</v>
      </c>
      <c r="I158" s="5">
        <f>VLOOKUP(C158,PUTS!A$186:F$296,6,0)</f>
        <v>171000</v>
      </c>
      <c r="J158" s="6">
        <f>VLOOKUP(A158,PV_DAY!A$2:M$913,9,0)</f>
        <v>12.8</v>
      </c>
      <c r="K158" s="5">
        <f>VLOOKUP(A158,PV_DAY!A$2:M$913,13,0)</f>
        <v>171000</v>
      </c>
      <c r="L158" s="4" t="str">
        <f t="shared" si="36"/>
        <v>BULLISH</v>
      </c>
      <c r="M158" s="8" t="str">
        <f t="shared" si="37"/>
        <v>GOOD FOR SHORT</v>
      </c>
      <c r="N158" s="5">
        <f>VLOOKUP(B158,LOT!A$1:B$157,2,0)</f>
        <v>500</v>
      </c>
      <c r="O158" s="6" t="str">
        <f t="shared" si="38"/>
        <v/>
      </c>
      <c r="P158" s="4" t="str">
        <f t="shared" si="40"/>
        <v>BULLISH</v>
      </c>
      <c r="Q158" s="20">
        <f t="shared" si="41"/>
        <v>0</v>
      </c>
      <c r="R158" s="20"/>
      <c r="S158" s="4" t="str">
        <f t="shared" si="45"/>
        <v/>
      </c>
      <c r="T158" t="str">
        <f t="shared" si="35"/>
        <v>BULLISH</v>
      </c>
      <c r="U158" t="str">
        <f t="shared" si="42"/>
        <v>BULLISH</v>
      </c>
      <c r="V158">
        <f t="shared" si="43"/>
        <v>1</v>
      </c>
      <c r="W158">
        <f t="shared" si="44"/>
        <v>1</v>
      </c>
      <c r="X158" s="32" t="e">
        <f>VLOOKUP(E158,FUTURE!B$3:G$25,6,0)</f>
        <v>#N/A</v>
      </c>
    </row>
    <row r="159" spans="1:24">
      <c r="A159" t="str">
        <f t="shared" si="33"/>
        <v>ICICIBANKPE1040</v>
      </c>
      <c r="B159" t="str">
        <f t="shared" si="39"/>
        <v>ICICIBANK</v>
      </c>
      <c r="C159">
        <f t="shared" si="34"/>
        <v>250</v>
      </c>
      <c r="E159" s="4" t="str">
        <f>VLOOKUP(C159,PUTS!A$186:F$296,2,0)</f>
        <v xml:space="preserve">ICICIBANK </v>
      </c>
      <c r="F159" s="10" t="str">
        <f>VLOOKUP(C159,PUTS!A$186:F$296,3,0)</f>
        <v>PE</v>
      </c>
      <c r="G159" s="5">
        <f>VLOOKUP(C159,PUTS!A$186:F$296,4,0)</f>
        <v>1040</v>
      </c>
      <c r="H159" s="6">
        <f>VLOOKUP(C159,PUTS!A$186:F$296,5,0)</f>
        <v>5.4</v>
      </c>
      <c r="I159" s="5">
        <f>VLOOKUP(C159,PUTS!A$186:F$296,6,0)</f>
        <v>175500</v>
      </c>
      <c r="J159" s="6">
        <f>VLOOKUP(A159,PV_DAY!A$2:M$913,9,0)</f>
        <v>5.3</v>
      </c>
      <c r="K159" s="5">
        <f>VLOOKUP(A159,PV_DAY!A$2:M$913,13,0)</f>
        <v>175500</v>
      </c>
      <c r="L159" s="4" t="str">
        <f t="shared" si="36"/>
        <v>BEARISH</v>
      </c>
      <c r="M159" s="8" t="str">
        <f t="shared" si="37"/>
        <v>GOOD FOR LONG</v>
      </c>
      <c r="N159" s="5">
        <f>VLOOKUP(B159,LOT!A$1:B$157,2,0)</f>
        <v>250</v>
      </c>
      <c r="O159" s="6">
        <f t="shared" si="38"/>
        <v>1350</v>
      </c>
      <c r="P159" s="4" t="str">
        <f t="shared" si="40"/>
        <v>BEARISH</v>
      </c>
      <c r="Q159" s="20">
        <f t="shared" si="41"/>
        <v>0</v>
      </c>
      <c r="R159" s="20"/>
      <c r="S159" s="4" t="str">
        <f t="shared" si="45"/>
        <v/>
      </c>
      <c r="T159" t="str">
        <f t="shared" si="35"/>
        <v>BEARISH</v>
      </c>
      <c r="U159" t="str">
        <f t="shared" si="42"/>
        <v>BEARISH</v>
      </c>
      <c r="V159">
        <f t="shared" si="43"/>
        <v>-1</v>
      </c>
      <c r="W159">
        <f t="shared" si="44"/>
        <v>-1</v>
      </c>
      <c r="X159" s="32" t="e">
        <f>VLOOKUP(E159,FUTURE!B$3:G$25,6,0)</f>
        <v>#N/A</v>
      </c>
    </row>
    <row r="160" spans="1:24">
      <c r="A160" t="str">
        <f t="shared" si="33"/>
        <v>MCDOWELL-NPE1850</v>
      </c>
      <c r="B160" t="str">
        <f t="shared" si="39"/>
        <v>MCDOWELL-N</v>
      </c>
      <c r="C160">
        <f t="shared" si="34"/>
        <v>251</v>
      </c>
      <c r="E160" s="4" t="str">
        <f>VLOOKUP(C160,PUTS!A$186:F$296,2,0)</f>
        <v>MCDOWELL-N</v>
      </c>
      <c r="F160" s="10" t="str">
        <f>VLOOKUP(C160,PUTS!A$186:F$296,3,0)</f>
        <v>PE</v>
      </c>
      <c r="G160" s="5">
        <f>VLOOKUP(C160,PUTS!A$186:F$296,4,0)</f>
        <v>1850</v>
      </c>
      <c r="H160" s="6">
        <f>VLOOKUP(C160,PUTS!A$186:F$296,5,0)</f>
        <v>5.5</v>
      </c>
      <c r="I160" s="5">
        <f>VLOOKUP(C160,PUTS!A$186:F$296,6,0)</f>
        <v>147750</v>
      </c>
      <c r="J160" s="6">
        <f>VLOOKUP(A160,PV_DAY!A$2:M$913,9,0)</f>
        <v>5.85</v>
      </c>
      <c r="K160" s="5">
        <f>VLOOKUP(A160,PV_DAY!A$2:M$913,13,0)</f>
        <v>147750</v>
      </c>
      <c r="L160" s="4" t="str">
        <f t="shared" si="36"/>
        <v>BULLISH</v>
      </c>
      <c r="M160" s="8" t="str">
        <f t="shared" si="37"/>
        <v>GOOD FOR SHORT</v>
      </c>
      <c r="N160" s="5">
        <f>VLOOKUP(B160,LOT!A$1:B$157,2,0)</f>
        <v>250</v>
      </c>
      <c r="O160" s="6" t="str">
        <f t="shared" si="38"/>
        <v/>
      </c>
      <c r="P160" s="4" t="str">
        <f t="shared" si="40"/>
        <v>BULLISH</v>
      </c>
      <c r="Q160" s="20">
        <f t="shared" si="41"/>
        <v>0</v>
      </c>
      <c r="R160" s="20"/>
      <c r="S160" s="4" t="str">
        <f t="shared" si="45"/>
        <v>Short Covering</v>
      </c>
      <c r="T160" t="str">
        <f t="shared" si="35"/>
        <v>BULLISH</v>
      </c>
      <c r="U160" t="str">
        <f t="shared" si="42"/>
        <v>BULLISH</v>
      </c>
      <c r="V160">
        <f t="shared" si="43"/>
        <v>1</v>
      </c>
      <c r="W160">
        <f t="shared" si="44"/>
        <v>1</v>
      </c>
      <c r="X160" s="32" t="str">
        <f>VLOOKUP(E160,FUTURE!B$3:G$25,6,0)</f>
        <v>Short Covering</v>
      </c>
    </row>
    <row r="161" spans="1:24">
      <c r="A161" t="str">
        <f t="shared" si="33"/>
        <v>YESBANKPE440</v>
      </c>
      <c r="B161" t="str">
        <f t="shared" si="39"/>
        <v>YESBANK</v>
      </c>
      <c r="C161">
        <f t="shared" si="34"/>
        <v>252</v>
      </c>
      <c r="E161" s="4" t="str">
        <f>VLOOKUP(C161,PUTS!A$186:F$296,2,0)</f>
        <v xml:space="preserve">YESBANK </v>
      </c>
      <c r="F161" s="10" t="str">
        <f>VLOOKUP(C161,PUTS!A$186:F$296,3,0)</f>
        <v>PE</v>
      </c>
      <c r="G161" s="5">
        <f>VLOOKUP(C161,PUTS!A$186:F$296,4,0)</f>
        <v>440</v>
      </c>
      <c r="H161" s="6">
        <f>VLOOKUP(C161,PUTS!A$186:F$296,5,0)</f>
        <v>1.1000000000000001</v>
      </c>
      <c r="I161" s="5">
        <f>VLOOKUP(C161,PUTS!A$186:F$296,6,0)</f>
        <v>258000</v>
      </c>
      <c r="J161" s="6">
        <f>VLOOKUP(A161,PV_DAY!A$2:M$913,9,0)</f>
        <v>1.55</v>
      </c>
      <c r="K161" s="5">
        <f>VLOOKUP(A161,PV_DAY!A$2:M$913,13,0)</f>
        <v>258000</v>
      </c>
      <c r="L161" s="4" t="str">
        <f t="shared" si="36"/>
        <v>BULLISH</v>
      </c>
      <c r="M161" s="8" t="str">
        <f t="shared" si="37"/>
        <v>GOOD FOR SHORT</v>
      </c>
      <c r="N161" s="5">
        <f>VLOOKUP(B161,LOT!A$1:B$157,2,0)</f>
        <v>1000</v>
      </c>
      <c r="O161" s="6" t="str">
        <f t="shared" si="38"/>
        <v/>
      </c>
      <c r="P161" s="4" t="str">
        <f t="shared" si="40"/>
        <v>BULLISH</v>
      </c>
      <c r="Q161" s="20">
        <f t="shared" si="41"/>
        <v>0</v>
      </c>
      <c r="R161" s="20"/>
      <c r="S161" s="4" t="str">
        <f t="shared" si="45"/>
        <v/>
      </c>
      <c r="T161" t="str">
        <f t="shared" si="35"/>
        <v>BULLISH</v>
      </c>
      <c r="U161" t="str">
        <f t="shared" si="42"/>
        <v>BULLISH</v>
      </c>
      <c r="V161">
        <f t="shared" si="43"/>
        <v>1</v>
      </c>
      <c r="W161">
        <f t="shared" si="44"/>
        <v>1</v>
      </c>
      <c r="X161" s="32" t="e">
        <f>VLOOKUP(E161,FUTURE!B$3:G$25,6,0)</f>
        <v>#N/A</v>
      </c>
    </row>
    <row r="162" spans="1:24">
      <c r="A162" t="str">
        <f t="shared" si="33"/>
        <v>HCLTECHPE720</v>
      </c>
      <c r="B162" t="str">
        <f t="shared" si="39"/>
        <v>HCLTECH</v>
      </c>
      <c r="C162">
        <f t="shared" si="34"/>
        <v>253</v>
      </c>
      <c r="E162" s="4" t="str">
        <f>VLOOKUP(C162,PUTS!A$186:F$296,2,0)</f>
        <v xml:space="preserve">HCLTECH </v>
      </c>
      <c r="F162" s="10" t="str">
        <f>VLOOKUP(C162,PUTS!A$186:F$296,3,0)</f>
        <v>PE</v>
      </c>
      <c r="G162" s="5">
        <f>VLOOKUP(C162,PUTS!A$186:F$296,4,0)</f>
        <v>720</v>
      </c>
      <c r="H162" s="6">
        <f>VLOOKUP(C162,PUTS!A$186:F$296,5,0)</f>
        <v>6</v>
      </c>
      <c r="I162" s="5">
        <f>VLOOKUP(C162,PUTS!A$186:F$296,6,0)</f>
        <v>91500</v>
      </c>
      <c r="J162" s="6">
        <f>VLOOKUP(A162,PV_DAY!A$2:M$913,9,0)</f>
        <v>6.2</v>
      </c>
      <c r="K162" s="5">
        <f>VLOOKUP(A162,PV_DAY!A$2:M$913,13,0)</f>
        <v>91500</v>
      </c>
      <c r="L162" s="4" t="str">
        <f t="shared" ref="L162:L193" si="46">IF(AND(F162="CE",H162&gt;=J162,I162&gt;=K162),"BULLISH",IF(AND(F162="CE",H162&lt;J162,I162&gt;=K162),"BEARISH",IF(AND(F162="PE",H162&gt;=J162,I162&gt;=K162),"BEARISH",IF(AND(F162="PE",H162&lt;J162,I162&gt;=K162),"BULLISH",""))))</f>
        <v>BULLISH</v>
      </c>
      <c r="M162" s="8" t="str">
        <f t="shared" ref="M162:M193" si="47">IF(AND(F162="CE",L162="BULLISH"),"GOOD FOR LONG",IF(AND(F162="CE",L162="BEARISH"),"GOOD FOR SHORT",IF(AND(F162="PE",L162="BULLISH"),"GOOD FOR SHORT",IF(AND(F162="PE",L162="BEARISH"),"GOOD FOR LONG",""))))</f>
        <v>GOOD FOR SHORT</v>
      </c>
      <c r="N162" s="5">
        <f>VLOOKUP(B162,LOT!A$1:B$157,2,0)</f>
        <v>500</v>
      </c>
      <c r="O162" s="6" t="str">
        <f t="shared" ref="O162:O193" si="48">IF(M162="GOOD FOR LONG",N162*H162,"")</f>
        <v/>
      </c>
      <c r="P162" s="4" t="str">
        <f t="shared" si="40"/>
        <v>BULLISH</v>
      </c>
      <c r="Q162" s="20">
        <f t="shared" si="41"/>
        <v>0</v>
      </c>
      <c r="R162" s="20"/>
      <c r="S162" s="4" t="str">
        <f t="shared" si="45"/>
        <v/>
      </c>
      <c r="T162" t="str">
        <f t="shared" si="35"/>
        <v>BULLISH</v>
      </c>
      <c r="U162" t="str">
        <f t="shared" si="42"/>
        <v>BULLISH</v>
      </c>
      <c r="V162">
        <f t="shared" si="43"/>
        <v>1</v>
      </c>
      <c r="W162">
        <f t="shared" si="44"/>
        <v>1</v>
      </c>
      <c r="X162" s="32" t="e">
        <f>VLOOKUP(E162,FUTURE!B$3:G$25,6,0)</f>
        <v>#N/A</v>
      </c>
    </row>
    <row r="163" spans="1:24">
      <c r="A163" t="str">
        <f t="shared" si="33"/>
        <v>DLFPE220</v>
      </c>
      <c r="B163" t="str">
        <f t="shared" si="39"/>
        <v>DLF</v>
      </c>
      <c r="C163">
        <f t="shared" si="34"/>
        <v>254</v>
      </c>
      <c r="E163" s="4" t="str">
        <f>VLOOKUP(C163,PUTS!A$186:F$296,2,0)</f>
        <v xml:space="preserve">DLF </v>
      </c>
      <c r="F163" s="10" t="str">
        <f>VLOOKUP(C163,PUTS!A$186:F$296,3,0)</f>
        <v>PE</v>
      </c>
      <c r="G163" s="5">
        <f>VLOOKUP(C163,PUTS!A$186:F$296,4,0)</f>
        <v>220</v>
      </c>
      <c r="H163" s="6">
        <f>VLOOKUP(C163,PUTS!A$186:F$296,5,0)</f>
        <v>1</v>
      </c>
      <c r="I163" s="5">
        <f>VLOOKUP(C163,PUTS!A$186:F$296,6,0)</f>
        <v>1582000</v>
      </c>
      <c r="J163" s="6">
        <f>VLOOKUP(A163,PV_DAY!A$2:M$913,9,0)</f>
        <v>1.1000000000000001</v>
      </c>
      <c r="K163" s="5">
        <f>VLOOKUP(A163,PV_DAY!A$2:M$913,13,0)</f>
        <v>1582000</v>
      </c>
      <c r="L163" s="4" t="str">
        <f t="shared" si="46"/>
        <v>BULLISH</v>
      </c>
      <c r="M163" s="8" t="str">
        <f t="shared" si="47"/>
        <v>GOOD FOR SHORT</v>
      </c>
      <c r="N163" s="5">
        <f>VLOOKUP(B163,LOT!A$1:B$157,2,0)</f>
        <v>1000</v>
      </c>
      <c r="O163" s="6" t="str">
        <f t="shared" si="48"/>
        <v/>
      </c>
      <c r="P163" s="4" t="str">
        <f t="shared" si="40"/>
        <v>BULLISH</v>
      </c>
      <c r="Q163" s="20">
        <f t="shared" si="41"/>
        <v>0</v>
      </c>
      <c r="R163" s="20"/>
      <c r="S163" s="4" t="str">
        <f t="shared" si="45"/>
        <v>Short Build Up</v>
      </c>
      <c r="T163" t="str">
        <f t="shared" si="35"/>
        <v>BULLISH</v>
      </c>
      <c r="U163" t="str">
        <f t="shared" si="42"/>
        <v>BULLISH</v>
      </c>
      <c r="V163">
        <f t="shared" si="43"/>
        <v>1</v>
      </c>
      <c r="W163">
        <f t="shared" si="44"/>
        <v>1</v>
      </c>
      <c r="X163" s="32" t="str">
        <f>VLOOKUP(E163,FUTURE!B$3:G$25,6,0)</f>
        <v>Short Build Up</v>
      </c>
    </row>
    <row r="164" spans="1:24">
      <c r="A164" t="str">
        <f t="shared" si="33"/>
        <v>HINDALCOPE90</v>
      </c>
      <c r="B164" t="str">
        <f t="shared" si="39"/>
        <v>HINDALCO</v>
      </c>
      <c r="C164">
        <f t="shared" si="34"/>
        <v>255</v>
      </c>
      <c r="E164" s="4" t="str">
        <f>VLOOKUP(C164,PUTS!A$186:F$296,2,0)</f>
        <v xml:space="preserve">HINDALCO </v>
      </c>
      <c r="F164" s="10" t="str">
        <f>VLOOKUP(C164,PUTS!A$186:F$296,3,0)</f>
        <v>PE</v>
      </c>
      <c r="G164" s="5">
        <f>VLOOKUP(C164,PUTS!A$186:F$296,4,0)</f>
        <v>90</v>
      </c>
      <c r="H164" s="6">
        <f>VLOOKUP(C164,PUTS!A$186:F$296,5,0)</f>
        <v>0.95</v>
      </c>
      <c r="I164" s="5">
        <f>VLOOKUP(C164,PUTS!A$186:F$296,6,0)</f>
        <v>1334000</v>
      </c>
      <c r="J164" s="6">
        <f>VLOOKUP(A164,PV_DAY!A$2:M$913,9,0)</f>
        <v>0.9</v>
      </c>
      <c r="K164" s="5">
        <f>VLOOKUP(A164,PV_DAY!A$2:M$913,13,0)</f>
        <v>1334000</v>
      </c>
      <c r="L164" s="4" t="str">
        <f t="shared" si="46"/>
        <v>BEARISH</v>
      </c>
      <c r="M164" s="8" t="str">
        <f t="shared" si="47"/>
        <v>GOOD FOR LONG</v>
      </c>
      <c r="N164" s="5">
        <f>VLOOKUP(B164,LOT!A$1:B$157,2,0)</f>
        <v>2000</v>
      </c>
      <c r="O164" s="6">
        <f t="shared" si="48"/>
        <v>1900</v>
      </c>
      <c r="P164" s="4" t="str">
        <f t="shared" si="40"/>
        <v>BEARISH</v>
      </c>
      <c r="Q164" s="20">
        <f t="shared" si="41"/>
        <v>0</v>
      </c>
      <c r="R164" s="20"/>
      <c r="S164" s="4" t="str">
        <f t="shared" si="45"/>
        <v/>
      </c>
      <c r="T164" t="str">
        <f t="shared" si="35"/>
        <v>BEARISH</v>
      </c>
      <c r="U164" t="str">
        <f t="shared" si="42"/>
        <v>BEARISH</v>
      </c>
      <c r="V164">
        <f t="shared" si="43"/>
        <v>-1</v>
      </c>
      <c r="W164">
        <f t="shared" si="44"/>
        <v>-1</v>
      </c>
      <c r="X164" s="32" t="e">
        <f>VLOOKUP(E164,FUTURE!B$3:G$25,6,0)</f>
        <v>#N/A</v>
      </c>
    </row>
    <row r="165" spans="1:24">
      <c r="A165" t="str">
        <f t="shared" si="33"/>
        <v>AXISBANKPE1350</v>
      </c>
      <c r="B165" t="str">
        <f t="shared" si="39"/>
        <v>AXISBANK</v>
      </c>
      <c r="C165">
        <f t="shared" si="34"/>
        <v>256</v>
      </c>
      <c r="E165" s="4" t="str">
        <f>VLOOKUP(C165,PUTS!A$186:F$296,2,0)</f>
        <v xml:space="preserve">AXISBANK </v>
      </c>
      <c r="F165" s="10" t="str">
        <f>VLOOKUP(C165,PUTS!A$186:F$296,3,0)</f>
        <v>PE</v>
      </c>
      <c r="G165" s="5">
        <f>VLOOKUP(C165,PUTS!A$186:F$296,4,0)</f>
        <v>1350</v>
      </c>
      <c r="H165" s="6">
        <f>VLOOKUP(C165,PUTS!A$186:F$296,5,0)</f>
        <v>20.2</v>
      </c>
      <c r="I165" s="5">
        <f>VLOOKUP(C165,PUTS!A$186:F$296,6,0)</f>
        <v>84500</v>
      </c>
      <c r="J165" s="6">
        <f>VLOOKUP(A165,PV_DAY!A$2:M$913,9,0)</f>
        <v>20.399999999999999</v>
      </c>
      <c r="K165" s="5">
        <f>VLOOKUP(A165,PV_DAY!A$2:M$913,13,0)</f>
        <v>84500</v>
      </c>
      <c r="L165" s="4" t="str">
        <f t="shared" si="46"/>
        <v>BULLISH</v>
      </c>
      <c r="M165" s="8" t="str">
        <f t="shared" si="47"/>
        <v>GOOD FOR SHORT</v>
      </c>
      <c r="N165" s="5">
        <f>VLOOKUP(B165,LOT!A$1:B$157,2,0)</f>
        <v>250</v>
      </c>
      <c r="O165" s="6" t="str">
        <f t="shared" si="48"/>
        <v/>
      </c>
      <c r="P165" s="4" t="str">
        <f t="shared" si="40"/>
        <v>BULLISH</v>
      </c>
      <c r="Q165" s="20">
        <f t="shared" si="41"/>
        <v>0</v>
      </c>
      <c r="R165" s="20"/>
      <c r="S165" s="4" t="str">
        <f t="shared" si="45"/>
        <v/>
      </c>
      <c r="T165" t="str">
        <f t="shared" si="35"/>
        <v>BULLISH</v>
      </c>
      <c r="U165" t="str">
        <f t="shared" si="42"/>
        <v>BULLISH</v>
      </c>
      <c r="V165">
        <f t="shared" si="43"/>
        <v>1</v>
      </c>
      <c r="W165">
        <f t="shared" si="44"/>
        <v>1</v>
      </c>
      <c r="X165" s="32" t="e">
        <f>VLOOKUP(E165,FUTURE!B$3:G$25,6,0)</f>
        <v>#N/A</v>
      </c>
    </row>
    <row r="166" spans="1:24">
      <c r="A166" t="str">
        <f t="shared" si="33"/>
        <v>JPASSOCIATPE75</v>
      </c>
      <c r="B166" t="str">
        <f t="shared" si="39"/>
        <v>JPASSOCIAT</v>
      </c>
      <c r="C166">
        <f t="shared" si="34"/>
        <v>257</v>
      </c>
      <c r="E166" s="4" t="str">
        <f>VLOOKUP(C166,PUTS!A$186:F$296,2,0)</f>
        <v>JPASSOCIAT</v>
      </c>
      <c r="F166" s="10" t="str">
        <f>VLOOKUP(C166,PUTS!A$186:F$296,3,0)</f>
        <v>PE</v>
      </c>
      <c r="G166" s="5">
        <f>VLOOKUP(C166,PUTS!A$186:F$296,4,0)</f>
        <v>75</v>
      </c>
      <c r="H166" s="6">
        <f>VLOOKUP(C166,PUTS!A$186:F$296,5,0)</f>
        <v>2.25</v>
      </c>
      <c r="I166" s="5">
        <f>VLOOKUP(C166,PUTS!A$186:F$296,6,0)</f>
        <v>1908000</v>
      </c>
      <c r="J166" s="6">
        <f>VLOOKUP(A166,PV_DAY!A$2:M$913,9,0)</f>
        <v>2.25</v>
      </c>
      <c r="K166" s="5">
        <f>VLOOKUP(A166,PV_DAY!A$2:M$913,13,0)</f>
        <v>1908000</v>
      </c>
      <c r="L166" s="4" t="str">
        <f t="shared" si="46"/>
        <v>BEARISH</v>
      </c>
      <c r="M166" s="8" t="str">
        <f t="shared" si="47"/>
        <v>GOOD FOR LONG</v>
      </c>
      <c r="N166" s="5">
        <f>VLOOKUP(B166,LOT!A$1:B$157,2,0)</f>
        <v>4000</v>
      </c>
      <c r="O166" s="6">
        <f t="shared" si="48"/>
        <v>9000</v>
      </c>
      <c r="P166" s="4" t="str">
        <f t="shared" si="40"/>
        <v>BEARISH</v>
      </c>
      <c r="Q166" s="20">
        <f t="shared" si="41"/>
        <v>0</v>
      </c>
      <c r="R166" s="20"/>
      <c r="S166" s="4" t="str">
        <f t="shared" si="45"/>
        <v>Short Covering</v>
      </c>
      <c r="T166" t="str">
        <f t="shared" si="35"/>
        <v>BEARISH</v>
      </c>
      <c r="U166" t="str">
        <f t="shared" si="42"/>
        <v>BEARISH</v>
      </c>
      <c r="V166">
        <f t="shared" si="43"/>
        <v>-1</v>
      </c>
      <c r="W166">
        <f t="shared" si="44"/>
        <v>-1</v>
      </c>
      <c r="X166" s="32" t="str">
        <f>VLOOKUP(E166,FUTURE!B$3:G$25,6,0)</f>
        <v>Short Covering</v>
      </c>
    </row>
    <row r="167" spans="1:24">
      <c r="A167" t="str">
        <f t="shared" ref="A167:A201" si="49">TRIM(E167)&amp;F167&amp;G167</f>
        <v>INFYPE2400</v>
      </c>
      <c r="B167" t="str">
        <f t="shared" si="39"/>
        <v>INFY</v>
      </c>
      <c r="C167">
        <f t="shared" si="34"/>
        <v>258</v>
      </c>
      <c r="E167" s="4" t="str">
        <f>VLOOKUP(C167,PUTS!A$186:F$296,2,0)</f>
        <v xml:space="preserve">INFY </v>
      </c>
      <c r="F167" s="10" t="str">
        <f>VLOOKUP(C167,PUTS!A$186:F$296,3,0)</f>
        <v>PE</v>
      </c>
      <c r="G167" s="5">
        <f>VLOOKUP(C167,PUTS!A$186:F$296,4,0)</f>
        <v>2400</v>
      </c>
      <c r="H167" s="6">
        <f>VLOOKUP(C167,PUTS!A$186:F$296,5,0)</f>
        <v>124.55</v>
      </c>
      <c r="I167" s="5">
        <f>VLOOKUP(C167,PUTS!A$186:F$296,6,0)</f>
        <v>244125</v>
      </c>
      <c r="J167" s="6">
        <f>VLOOKUP(A167,PV_DAY!A$2:M$913,9,0)</f>
        <v>122.15</v>
      </c>
      <c r="K167" s="5">
        <f>VLOOKUP(A167,PV_DAY!A$2:M$913,13,0)</f>
        <v>244125</v>
      </c>
      <c r="L167" s="4" t="str">
        <f t="shared" si="46"/>
        <v>BEARISH</v>
      </c>
      <c r="M167" s="8" t="str">
        <f t="shared" si="47"/>
        <v>GOOD FOR LONG</v>
      </c>
      <c r="N167" s="5">
        <f>VLOOKUP(B167,LOT!A$1:B$157,2,0)</f>
        <v>125</v>
      </c>
      <c r="O167" s="6">
        <f t="shared" si="48"/>
        <v>15568.75</v>
      </c>
      <c r="P167" s="4" t="str">
        <f t="shared" si="40"/>
        <v>BEARISH</v>
      </c>
      <c r="Q167" s="20">
        <f t="shared" si="41"/>
        <v>0</v>
      </c>
      <c r="R167" s="20"/>
      <c r="S167" s="4" t="str">
        <f t="shared" si="45"/>
        <v/>
      </c>
      <c r="T167" t="str">
        <f t="shared" si="35"/>
        <v>BEARISH</v>
      </c>
      <c r="U167" t="str">
        <f t="shared" si="42"/>
        <v>BEARISH</v>
      </c>
      <c r="V167">
        <f t="shared" si="43"/>
        <v>-1</v>
      </c>
      <c r="W167">
        <f t="shared" si="44"/>
        <v>-1</v>
      </c>
      <c r="X167" s="32" t="e">
        <f>VLOOKUP(E167,FUTURE!B$3:G$25,6,0)</f>
        <v>#N/A</v>
      </c>
    </row>
    <row r="168" spans="1:24">
      <c r="A168" t="str">
        <f t="shared" si="49"/>
        <v>TCSPE1500</v>
      </c>
      <c r="B168" t="str">
        <f t="shared" si="39"/>
        <v>TCS</v>
      </c>
      <c r="C168">
        <f t="shared" ref="C168:C201" si="50">+C167+1</f>
        <v>259</v>
      </c>
      <c r="E168" s="4" t="str">
        <f>VLOOKUP(C168,PUTS!A$186:F$296,2,0)</f>
        <v xml:space="preserve">TCS </v>
      </c>
      <c r="F168" s="10" t="str">
        <f>VLOOKUP(C168,PUTS!A$186:F$296,3,0)</f>
        <v>PE</v>
      </c>
      <c r="G168" s="5">
        <f>VLOOKUP(C168,PUTS!A$186:F$296,4,0)</f>
        <v>1500</v>
      </c>
      <c r="H168" s="6">
        <f>VLOOKUP(C168,PUTS!A$186:F$296,5,0)</f>
        <v>72</v>
      </c>
      <c r="I168" s="5">
        <f>VLOOKUP(C168,PUTS!A$186:F$296,6,0)</f>
        <v>254750</v>
      </c>
      <c r="J168" s="6">
        <f>VLOOKUP(A168,PV_DAY!A$2:M$913,9,0)</f>
        <v>70.3</v>
      </c>
      <c r="K168" s="5">
        <f>VLOOKUP(A168,PV_DAY!A$2:M$913,13,0)</f>
        <v>254750</v>
      </c>
      <c r="L168" s="4" t="str">
        <f t="shared" si="46"/>
        <v>BEARISH</v>
      </c>
      <c r="M168" s="8" t="str">
        <f t="shared" si="47"/>
        <v>GOOD FOR LONG</v>
      </c>
      <c r="N168" s="5">
        <f>VLOOKUP(B168,LOT!A$1:B$157,2,0)</f>
        <v>250</v>
      </c>
      <c r="O168" s="6">
        <f t="shared" si="48"/>
        <v>18000</v>
      </c>
      <c r="P168" s="4" t="str">
        <f t="shared" si="40"/>
        <v>BEARISH</v>
      </c>
      <c r="Q168" s="20">
        <f t="shared" si="41"/>
        <v>0</v>
      </c>
      <c r="R168" s="20"/>
      <c r="S168" s="4" t="str">
        <f t="shared" si="45"/>
        <v/>
      </c>
      <c r="T168" t="str">
        <f t="shared" si="35"/>
        <v>BEARISH</v>
      </c>
      <c r="U168" t="str">
        <f t="shared" si="42"/>
        <v>BEARISH</v>
      </c>
      <c r="V168">
        <f t="shared" si="43"/>
        <v>-1</v>
      </c>
      <c r="W168">
        <f t="shared" si="44"/>
        <v>-1</v>
      </c>
      <c r="X168" s="32" t="e">
        <f>VLOOKUP(E168,FUTURE!B$3:G$25,6,0)</f>
        <v>#N/A</v>
      </c>
    </row>
    <row r="169" spans="1:24">
      <c r="A169" t="str">
        <f t="shared" si="49"/>
        <v>JPASSOCIATPE65</v>
      </c>
      <c r="B169" t="str">
        <f t="shared" si="39"/>
        <v>JPASSOCIAT</v>
      </c>
      <c r="C169">
        <f t="shared" si="50"/>
        <v>260</v>
      </c>
      <c r="E169" s="4" t="str">
        <f>VLOOKUP(C169,PUTS!A$186:F$296,2,0)</f>
        <v>JPASSOCIAT</v>
      </c>
      <c r="F169" s="10" t="str">
        <f>VLOOKUP(C169,PUTS!A$186:F$296,3,0)</f>
        <v>PE</v>
      </c>
      <c r="G169" s="5">
        <f>VLOOKUP(C169,PUTS!A$186:F$296,4,0)</f>
        <v>65</v>
      </c>
      <c r="H169" s="6">
        <f>VLOOKUP(C169,PUTS!A$186:F$296,5,0)</f>
        <v>0.25</v>
      </c>
      <c r="I169" s="5">
        <f>VLOOKUP(C169,PUTS!A$186:F$296,6,0)</f>
        <v>3800000</v>
      </c>
      <c r="J169" s="6">
        <f>VLOOKUP(A169,PV_DAY!A$2:M$913,9,0)</f>
        <v>0.3</v>
      </c>
      <c r="K169" s="5">
        <f>VLOOKUP(A169,PV_DAY!A$2:M$913,13,0)</f>
        <v>3800000</v>
      </c>
      <c r="L169" s="4" t="str">
        <f t="shared" si="46"/>
        <v>BULLISH</v>
      </c>
      <c r="M169" s="8" t="str">
        <f t="shared" si="47"/>
        <v>GOOD FOR SHORT</v>
      </c>
      <c r="N169" s="5">
        <f>VLOOKUP(B169,LOT!A$1:B$157,2,0)</f>
        <v>4000</v>
      </c>
      <c r="O169" s="6" t="str">
        <f t="shared" si="48"/>
        <v/>
      </c>
      <c r="P169" s="4" t="str">
        <f t="shared" si="40"/>
        <v>BULLISH</v>
      </c>
      <c r="Q169" s="20">
        <f t="shared" si="41"/>
        <v>0</v>
      </c>
      <c r="R169" s="20"/>
      <c r="S169" s="4" t="str">
        <f t="shared" si="45"/>
        <v>Short Covering</v>
      </c>
      <c r="T169" t="str">
        <f t="shared" si="35"/>
        <v>BULLISH</v>
      </c>
      <c r="U169" t="str">
        <f t="shared" si="42"/>
        <v>BULLISH</v>
      </c>
      <c r="V169">
        <f t="shared" si="43"/>
        <v>1</v>
      </c>
      <c r="W169">
        <f t="shared" si="44"/>
        <v>1</v>
      </c>
      <c r="X169" s="32" t="str">
        <f>VLOOKUP(E169,FUTURE!B$3:G$25,6,0)</f>
        <v>Short Covering</v>
      </c>
    </row>
    <row r="170" spans="1:24">
      <c r="A170" t="str">
        <f t="shared" si="49"/>
        <v>BHARTIARTLPE270</v>
      </c>
      <c r="B170" t="str">
        <f t="shared" si="39"/>
        <v>BHARTIARTL</v>
      </c>
      <c r="C170">
        <f t="shared" si="50"/>
        <v>261</v>
      </c>
      <c r="E170" s="4" t="str">
        <f>VLOOKUP(C170,PUTS!A$186:F$296,2,0)</f>
        <v>BHARTIARTL</v>
      </c>
      <c r="F170" s="10" t="str">
        <f>VLOOKUP(C170,PUTS!A$186:F$296,3,0)</f>
        <v>PE</v>
      </c>
      <c r="G170" s="5">
        <f>VLOOKUP(C170,PUTS!A$186:F$296,4,0)</f>
        <v>270</v>
      </c>
      <c r="H170" s="6">
        <f>VLOOKUP(C170,PUTS!A$186:F$296,5,0)</f>
        <v>2.2999999999999998</v>
      </c>
      <c r="I170" s="5">
        <f>VLOOKUP(C170,PUTS!A$186:F$296,6,0)</f>
        <v>821000</v>
      </c>
      <c r="J170" s="6">
        <f>VLOOKUP(A170,PV_DAY!A$2:M$913,9,0)</f>
        <v>2.4</v>
      </c>
      <c r="K170" s="5">
        <f>VLOOKUP(A170,PV_DAY!A$2:M$913,13,0)</f>
        <v>821000</v>
      </c>
      <c r="L170" s="4" t="str">
        <f t="shared" si="46"/>
        <v>BULLISH</v>
      </c>
      <c r="M170" s="8" t="str">
        <f t="shared" si="47"/>
        <v>GOOD FOR SHORT</v>
      </c>
      <c r="N170" s="5">
        <f>VLOOKUP(B170,LOT!A$1:B$157,2,0)</f>
        <v>1000</v>
      </c>
      <c r="O170" s="6" t="str">
        <f t="shared" si="48"/>
        <v/>
      </c>
      <c r="P170" s="4" t="str">
        <f t="shared" si="40"/>
        <v>BULLISH</v>
      </c>
      <c r="Q170" s="20">
        <f t="shared" si="41"/>
        <v>0</v>
      </c>
      <c r="R170" s="20"/>
      <c r="S170" s="4" t="str">
        <f t="shared" si="45"/>
        <v/>
      </c>
      <c r="T170" t="str">
        <f t="shared" si="35"/>
        <v>BULLISH</v>
      </c>
      <c r="U170" t="str">
        <f t="shared" si="42"/>
        <v>BULLISH</v>
      </c>
      <c r="V170">
        <f t="shared" si="43"/>
        <v>1</v>
      </c>
      <c r="W170">
        <f t="shared" si="44"/>
        <v>1</v>
      </c>
      <c r="X170" s="32" t="e">
        <f>VLOOKUP(E170,FUTURE!B$3:G$25,6,0)</f>
        <v>#N/A</v>
      </c>
    </row>
    <row r="171" spans="1:24">
      <c r="A171" t="str">
        <f t="shared" si="49"/>
        <v>HCLTECHPE700</v>
      </c>
      <c r="B171" t="str">
        <f t="shared" si="39"/>
        <v>HCLTECH</v>
      </c>
      <c r="C171">
        <f t="shared" si="50"/>
        <v>262</v>
      </c>
      <c r="E171" s="4" t="str">
        <f>VLOOKUP(C171,PUTS!A$186:F$296,2,0)</f>
        <v xml:space="preserve">HCLTECH </v>
      </c>
      <c r="F171" s="10" t="str">
        <f>VLOOKUP(C171,PUTS!A$186:F$296,3,0)</f>
        <v>PE</v>
      </c>
      <c r="G171" s="5">
        <f>VLOOKUP(C171,PUTS!A$186:F$296,4,0)</f>
        <v>700</v>
      </c>
      <c r="H171" s="6">
        <f>VLOOKUP(C171,PUTS!A$186:F$296,5,0)</f>
        <v>2.9</v>
      </c>
      <c r="I171" s="5">
        <f>VLOOKUP(C171,PUTS!A$186:F$296,6,0)</f>
        <v>124000</v>
      </c>
      <c r="J171" s="6">
        <f>VLOOKUP(A171,PV_DAY!A$2:M$913,9,0)</f>
        <v>3.95</v>
      </c>
      <c r="K171" s="5">
        <f>VLOOKUP(A171,PV_DAY!A$2:M$913,13,0)</f>
        <v>124000</v>
      </c>
      <c r="L171" s="4" t="str">
        <f t="shared" si="46"/>
        <v>BULLISH</v>
      </c>
      <c r="M171" s="8" t="str">
        <f t="shared" si="47"/>
        <v>GOOD FOR SHORT</v>
      </c>
      <c r="N171" s="5">
        <f>VLOOKUP(B171,LOT!A$1:B$157,2,0)</f>
        <v>500</v>
      </c>
      <c r="O171" s="6" t="str">
        <f t="shared" si="48"/>
        <v/>
      </c>
      <c r="P171" s="4" t="str">
        <f t="shared" si="40"/>
        <v>BULLISH</v>
      </c>
      <c r="Q171" s="20">
        <f t="shared" si="41"/>
        <v>0</v>
      </c>
      <c r="R171" s="20"/>
      <c r="S171" s="4" t="str">
        <f t="shared" si="45"/>
        <v/>
      </c>
      <c r="T171" t="str">
        <f t="shared" si="35"/>
        <v>BULLISH</v>
      </c>
      <c r="U171" t="str">
        <f t="shared" si="42"/>
        <v>BULLISH</v>
      </c>
      <c r="V171">
        <f t="shared" si="43"/>
        <v>1</v>
      </c>
      <c r="W171">
        <f t="shared" si="44"/>
        <v>1</v>
      </c>
      <c r="X171" s="32" t="e">
        <f>VLOOKUP(E171,FUTURE!B$3:G$25,6,0)</f>
        <v>#N/A</v>
      </c>
    </row>
    <row r="172" spans="1:24">
      <c r="A172" t="str">
        <f t="shared" si="49"/>
        <v>TATASTEELPE290</v>
      </c>
      <c r="B172" t="str">
        <f t="shared" si="39"/>
        <v>TATASTEEL</v>
      </c>
      <c r="C172">
        <f t="shared" si="50"/>
        <v>263</v>
      </c>
      <c r="E172" s="4" t="str">
        <f>VLOOKUP(C172,PUTS!A$186:F$296,2,0)</f>
        <v xml:space="preserve">TATASTEEL </v>
      </c>
      <c r="F172" s="10" t="str">
        <f>VLOOKUP(C172,PUTS!A$186:F$296,3,0)</f>
        <v>PE</v>
      </c>
      <c r="G172" s="5">
        <f>VLOOKUP(C172,PUTS!A$186:F$296,4,0)</f>
        <v>290</v>
      </c>
      <c r="H172" s="6">
        <f>VLOOKUP(C172,PUTS!A$186:F$296,5,0)</f>
        <v>4.2</v>
      </c>
      <c r="I172" s="5">
        <f>VLOOKUP(C172,PUTS!A$186:F$296,6,0)</f>
        <v>326000</v>
      </c>
      <c r="J172" s="6">
        <f>VLOOKUP(A172,PV_DAY!A$2:M$913,9,0)</f>
        <v>4</v>
      </c>
      <c r="K172" s="5">
        <f>VLOOKUP(A172,PV_DAY!A$2:M$913,13,0)</f>
        <v>326000</v>
      </c>
      <c r="L172" s="4" t="str">
        <f t="shared" si="46"/>
        <v>BEARISH</v>
      </c>
      <c r="M172" s="8" t="str">
        <f t="shared" si="47"/>
        <v>GOOD FOR LONG</v>
      </c>
      <c r="N172" s="5">
        <f>VLOOKUP(B172,LOT!A$1:B$157,2,0)</f>
        <v>1000</v>
      </c>
      <c r="O172" s="6">
        <f t="shared" si="48"/>
        <v>4200</v>
      </c>
      <c r="P172" s="4" t="str">
        <f t="shared" si="40"/>
        <v>BEARISH</v>
      </c>
      <c r="Q172" s="20">
        <f t="shared" si="41"/>
        <v>0</v>
      </c>
      <c r="R172" s="20"/>
      <c r="S172" s="4" t="str">
        <f t="shared" si="45"/>
        <v/>
      </c>
      <c r="T172" t="str">
        <f t="shared" si="35"/>
        <v>BEARISH</v>
      </c>
      <c r="U172" t="str">
        <f t="shared" si="42"/>
        <v>BEARISH</v>
      </c>
      <c r="V172">
        <f t="shared" si="43"/>
        <v>-1</v>
      </c>
      <c r="W172">
        <f t="shared" si="44"/>
        <v>-1</v>
      </c>
      <c r="X172" s="32" t="e">
        <f>VLOOKUP(E172,FUTURE!B$3:G$25,6,0)</f>
        <v>#N/A</v>
      </c>
    </row>
    <row r="173" spans="1:24">
      <c r="A173" t="str">
        <f t="shared" si="49"/>
        <v>RELINFRAPE340</v>
      </c>
      <c r="B173" t="str">
        <f t="shared" si="39"/>
        <v>RELINFRA</v>
      </c>
      <c r="C173">
        <f t="shared" si="50"/>
        <v>264</v>
      </c>
      <c r="E173" s="4" t="str">
        <f>VLOOKUP(C173,PUTS!A$186:F$296,2,0)</f>
        <v xml:space="preserve">RELINFRA </v>
      </c>
      <c r="F173" s="10" t="str">
        <f>VLOOKUP(C173,PUTS!A$186:F$296,3,0)</f>
        <v>PE</v>
      </c>
      <c r="G173" s="5">
        <f>VLOOKUP(C173,PUTS!A$186:F$296,4,0)</f>
        <v>340</v>
      </c>
      <c r="H173" s="6">
        <f>VLOOKUP(C173,PUTS!A$186:F$296,5,0)</f>
        <v>4.7</v>
      </c>
      <c r="I173" s="5">
        <f>VLOOKUP(C173,PUTS!A$186:F$296,6,0)</f>
        <v>150500</v>
      </c>
      <c r="J173" s="6">
        <f>VLOOKUP(A173,PV_DAY!A$2:M$913,9,0)</f>
        <v>5.2</v>
      </c>
      <c r="K173" s="5">
        <f>VLOOKUP(A173,PV_DAY!A$2:M$913,13,0)</f>
        <v>150500</v>
      </c>
      <c r="L173" s="4" t="str">
        <f t="shared" si="46"/>
        <v>BULLISH</v>
      </c>
      <c r="M173" s="8" t="str">
        <f t="shared" si="47"/>
        <v>GOOD FOR SHORT</v>
      </c>
      <c r="N173" s="5">
        <f>VLOOKUP(B173,LOT!A$1:B$157,2,0)</f>
        <v>500</v>
      </c>
      <c r="O173" s="6" t="str">
        <f t="shared" si="48"/>
        <v/>
      </c>
      <c r="P173" s="4" t="str">
        <f t="shared" si="40"/>
        <v>BULLISH</v>
      </c>
      <c r="Q173" s="20">
        <f t="shared" si="41"/>
        <v>0</v>
      </c>
      <c r="R173" s="20"/>
      <c r="S173" s="4" t="str">
        <f t="shared" si="45"/>
        <v/>
      </c>
      <c r="T173" t="str">
        <f t="shared" si="35"/>
        <v>BULLISH</v>
      </c>
      <c r="U173" t="str">
        <f t="shared" si="42"/>
        <v>BULLISH</v>
      </c>
      <c r="V173">
        <f t="shared" si="43"/>
        <v>1</v>
      </c>
      <c r="W173">
        <f t="shared" si="44"/>
        <v>1</v>
      </c>
      <c r="X173" s="32" t="e">
        <f>VLOOKUP(E173,FUTURE!B$3:G$25,6,0)</f>
        <v>#N/A</v>
      </c>
    </row>
    <row r="174" spans="1:24">
      <c r="A174" t="str">
        <f t="shared" si="49"/>
        <v>ICICIBANKPE1020</v>
      </c>
      <c r="B174" t="str">
        <f t="shared" si="39"/>
        <v>ICICIBANK</v>
      </c>
      <c r="C174">
        <f t="shared" si="50"/>
        <v>265</v>
      </c>
      <c r="E174" s="4" t="str">
        <f>VLOOKUP(C174,PUTS!A$186:F$296,2,0)</f>
        <v xml:space="preserve">ICICIBANK </v>
      </c>
      <c r="F174" s="10" t="str">
        <f>VLOOKUP(C174,PUTS!A$186:F$296,3,0)</f>
        <v>PE</v>
      </c>
      <c r="G174" s="5">
        <f>VLOOKUP(C174,PUTS!A$186:F$296,4,0)</f>
        <v>1020</v>
      </c>
      <c r="H174" s="6">
        <f>VLOOKUP(C174,PUTS!A$186:F$296,5,0)</f>
        <v>3.3</v>
      </c>
      <c r="I174" s="5">
        <f>VLOOKUP(C174,PUTS!A$186:F$296,6,0)</f>
        <v>121750</v>
      </c>
      <c r="J174" s="6">
        <f>VLOOKUP(A174,PV_DAY!A$2:M$913,9,0)</f>
        <v>3.25</v>
      </c>
      <c r="K174" s="5">
        <f>VLOOKUP(A174,PV_DAY!A$2:M$913,13,0)</f>
        <v>121750</v>
      </c>
      <c r="L174" s="4" t="str">
        <f t="shared" si="46"/>
        <v>BEARISH</v>
      </c>
      <c r="M174" s="8" t="str">
        <f t="shared" si="47"/>
        <v>GOOD FOR LONG</v>
      </c>
      <c r="N174" s="5">
        <f>VLOOKUP(B174,LOT!A$1:B$157,2,0)</f>
        <v>250</v>
      </c>
      <c r="O174" s="6">
        <f t="shared" si="48"/>
        <v>825</v>
      </c>
      <c r="P174" s="4" t="str">
        <f t="shared" si="40"/>
        <v>BEARISH</v>
      </c>
      <c r="Q174" s="20">
        <f t="shared" si="41"/>
        <v>0</v>
      </c>
      <c r="R174" s="20"/>
      <c r="S174" s="4" t="str">
        <f t="shared" si="45"/>
        <v/>
      </c>
      <c r="T174" t="str">
        <f t="shared" si="35"/>
        <v>BEARISH</v>
      </c>
      <c r="U174" t="str">
        <f t="shared" si="42"/>
        <v>BEARISH</v>
      </c>
      <c r="V174">
        <f t="shared" si="43"/>
        <v>-1</v>
      </c>
      <c r="W174">
        <f t="shared" si="44"/>
        <v>-1</v>
      </c>
      <c r="X174" s="32" t="e">
        <f>VLOOKUP(E174,FUTURE!B$3:G$25,6,0)</f>
        <v>#N/A</v>
      </c>
    </row>
    <row r="175" spans="1:24">
      <c r="A175" t="str">
        <f t="shared" si="49"/>
        <v>SBINPE1900</v>
      </c>
      <c r="B175" t="str">
        <f t="shared" si="39"/>
        <v>SBIN</v>
      </c>
      <c r="C175">
        <f t="shared" si="50"/>
        <v>266</v>
      </c>
      <c r="E175" s="4" t="str">
        <f>VLOOKUP(C175,PUTS!A$186:F$296,2,0)</f>
        <v xml:space="preserve">SBIN </v>
      </c>
      <c r="F175" s="10" t="str">
        <f>VLOOKUP(C175,PUTS!A$186:F$296,3,0)</f>
        <v>PE</v>
      </c>
      <c r="G175" s="5">
        <f>VLOOKUP(C175,PUTS!A$186:F$296,4,0)</f>
        <v>1900</v>
      </c>
      <c r="H175" s="6">
        <f>VLOOKUP(C175,PUTS!A$186:F$296,5,0)</f>
        <v>1.1499999999999999</v>
      </c>
      <c r="I175" s="5">
        <f>VLOOKUP(C175,PUTS!A$186:F$296,6,0)</f>
        <v>290750</v>
      </c>
      <c r="J175" s="6">
        <f>VLOOKUP(A175,PV_DAY!A$2:M$913,9,0)</f>
        <v>1.4</v>
      </c>
      <c r="K175" s="5">
        <f>VLOOKUP(A175,PV_DAY!A$2:M$913,13,0)</f>
        <v>290750</v>
      </c>
      <c r="L175" s="4" t="str">
        <f t="shared" si="46"/>
        <v>BULLISH</v>
      </c>
      <c r="M175" s="8" t="str">
        <f t="shared" si="47"/>
        <v>GOOD FOR SHORT</v>
      </c>
      <c r="N175" s="5">
        <f>VLOOKUP(B175,LOT!A$1:B$157,2,0)</f>
        <v>125</v>
      </c>
      <c r="O175" s="6" t="str">
        <f t="shared" si="48"/>
        <v/>
      </c>
      <c r="P175" s="4" t="str">
        <f t="shared" si="40"/>
        <v>BULLISH</v>
      </c>
      <c r="Q175" s="20">
        <f t="shared" si="41"/>
        <v>0</v>
      </c>
      <c r="R175" s="20"/>
      <c r="S175" s="4" t="str">
        <f t="shared" si="45"/>
        <v/>
      </c>
      <c r="T175" t="str">
        <f t="shared" si="35"/>
        <v>BULLISH</v>
      </c>
      <c r="U175" t="str">
        <f t="shared" si="42"/>
        <v>BULLISH</v>
      </c>
      <c r="V175">
        <f t="shared" si="43"/>
        <v>1</v>
      </c>
      <c r="W175">
        <f t="shared" si="44"/>
        <v>1</v>
      </c>
      <c r="X175" s="32" t="e">
        <f>VLOOKUP(E175,FUTURE!B$3:G$25,6,0)</f>
        <v>#N/A</v>
      </c>
    </row>
    <row r="176" spans="1:24">
      <c r="A176" t="str">
        <f t="shared" si="49"/>
        <v>YESBANKPE450</v>
      </c>
      <c r="B176" t="str">
        <f t="shared" si="39"/>
        <v>YESBANK</v>
      </c>
      <c r="C176">
        <f t="shared" si="50"/>
        <v>267</v>
      </c>
      <c r="E176" s="4" t="str">
        <f>VLOOKUP(C176,PUTS!A$186:F$296,2,0)</f>
        <v xml:space="preserve">YESBANK </v>
      </c>
      <c r="F176" s="10" t="str">
        <f>VLOOKUP(C176,PUTS!A$186:F$296,3,0)</f>
        <v>PE</v>
      </c>
      <c r="G176" s="5">
        <f>VLOOKUP(C176,PUTS!A$186:F$296,4,0)</f>
        <v>450</v>
      </c>
      <c r="H176" s="6">
        <f>VLOOKUP(C176,PUTS!A$186:F$296,5,0)</f>
        <v>1.9</v>
      </c>
      <c r="I176" s="5">
        <f>VLOOKUP(C176,PUTS!A$186:F$296,6,0)</f>
        <v>312000</v>
      </c>
      <c r="J176" s="6">
        <f>VLOOKUP(A176,PV_DAY!A$2:M$913,9,0)</f>
        <v>2.25</v>
      </c>
      <c r="K176" s="5">
        <f>VLOOKUP(A176,PV_DAY!A$2:M$913,13,0)</f>
        <v>312000</v>
      </c>
      <c r="L176" s="4" t="str">
        <f t="shared" si="46"/>
        <v>BULLISH</v>
      </c>
      <c r="M176" s="8" t="str">
        <f t="shared" si="47"/>
        <v>GOOD FOR SHORT</v>
      </c>
      <c r="N176" s="5">
        <f>VLOOKUP(B176,LOT!A$1:B$157,2,0)</f>
        <v>1000</v>
      </c>
      <c r="O176" s="6" t="str">
        <f t="shared" si="48"/>
        <v/>
      </c>
      <c r="P176" s="4" t="str">
        <f t="shared" si="40"/>
        <v>BULLISH</v>
      </c>
      <c r="Q176" s="20">
        <f t="shared" si="41"/>
        <v>0</v>
      </c>
      <c r="R176" s="20"/>
      <c r="S176" s="4" t="str">
        <f t="shared" si="45"/>
        <v/>
      </c>
      <c r="T176" t="str">
        <f t="shared" ref="T176:T201" si="51">IFERROR(L176,0)</f>
        <v>BULLISH</v>
      </c>
      <c r="U176" t="str">
        <f t="shared" si="42"/>
        <v>BULLISH</v>
      </c>
      <c r="V176">
        <f t="shared" si="43"/>
        <v>1</v>
      </c>
      <c r="W176">
        <f t="shared" si="44"/>
        <v>1</v>
      </c>
      <c r="X176" s="32" t="e">
        <f>VLOOKUP(E176,FUTURE!B$3:G$25,6,0)</f>
        <v>#N/A</v>
      </c>
    </row>
    <row r="177" spans="1:24">
      <c r="A177" t="str">
        <f t="shared" si="49"/>
        <v>TATASTEELPE280</v>
      </c>
      <c r="B177" t="str">
        <f t="shared" si="39"/>
        <v>TATASTEEL</v>
      </c>
      <c r="C177">
        <f t="shared" si="50"/>
        <v>268</v>
      </c>
      <c r="E177" s="4" t="str">
        <f>VLOOKUP(C177,PUTS!A$186:F$296,2,0)</f>
        <v xml:space="preserve">TATASTEEL </v>
      </c>
      <c r="F177" s="10" t="str">
        <f>VLOOKUP(C177,PUTS!A$186:F$296,3,0)</f>
        <v>PE</v>
      </c>
      <c r="G177" s="5">
        <f>VLOOKUP(C177,PUTS!A$186:F$296,4,0)</f>
        <v>280</v>
      </c>
      <c r="H177" s="6">
        <f>VLOOKUP(C177,PUTS!A$186:F$296,5,0)</f>
        <v>1.6</v>
      </c>
      <c r="I177" s="5">
        <f>VLOOKUP(C177,PUTS!A$186:F$296,6,0)</f>
        <v>756000</v>
      </c>
      <c r="J177" s="6">
        <f>VLOOKUP(A177,PV_DAY!A$2:M$913,9,0)</f>
        <v>1.65</v>
      </c>
      <c r="K177" s="5">
        <f>VLOOKUP(A177,PV_DAY!A$2:M$913,13,0)</f>
        <v>756000</v>
      </c>
      <c r="L177" s="4" t="str">
        <f t="shared" si="46"/>
        <v>BULLISH</v>
      </c>
      <c r="M177" s="8" t="str">
        <f t="shared" si="47"/>
        <v>GOOD FOR SHORT</v>
      </c>
      <c r="N177" s="5">
        <f>VLOOKUP(B177,LOT!A$1:B$157,2,0)</f>
        <v>1000</v>
      </c>
      <c r="O177" s="6" t="str">
        <f t="shared" si="48"/>
        <v/>
      </c>
      <c r="P177" s="4" t="str">
        <f t="shared" si="40"/>
        <v>BULLISH</v>
      </c>
      <c r="Q177" s="20">
        <f t="shared" si="41"/>
        <v>0</v>
      </c>
      <c r="R177" s="20"/>
      <c r="S177" s="4" t="str">
        <f t="shared" si="45"/>
        <v/>
      </c>
      <c r="T177" t="str">
        <f t="shared" si="51"/>
        <v>BULLISH</v>
      </c>
      <c r="U177" t="str">
        <f t="shared" si="42"/>
        <v>BULLISH</v>
      </c>
      <c r="V177">
        <f t="shared" si="43"/>
        <v>1</v>
      </c>
      <c r="W177">
        <f t="shared" si="44"/>
        <v>1</v>
      </c>
      <c r="X177" s="32" t="e">
        <f>VLOOKUP(E177,FUTURE!B$3:G$25,6,0)</f>
        <v>#N/A</v>
      </c>
    </row>
    <row r="178" spans="1:24">
      <c r="A178" t="str">
        <f t="shared" si="49"/>
        <v>TCSPE1250</v>
      </c>
      <c r="B178" t="str">
        <f t="shared" si="39"/>
        <v>TCS</v>
      </c>
      <c r="C178">
        <f t="shared" si="50"/>
        <v>269</v>
      </c>
      <c r="E178" s="4" t="str">
        <f>VLOOKUP(C178,PUTS!A$186:F$296,2,0)</f>
        <v xml:space="preserve">TCS </v>
      </c>
      <c r="F178" s="10" t="str">
        <f>VLOOKUP(C178,PUTS!A$186:F$296,3,0)</f>
        <v>PE</v>
      </c>
      <c r="G178" s="5">
        <f>VLOOKUP(C178,PUTS!A$186:F$296,4,0)</f>
        <v>1250</v>
      </c>
      <c r="H178" s="6">
        <f>VLOOKUP(C178,PUTS!A$186:F$296,5,0)</f>
        <v>3.35</v>
      </c>
      <c r="I178" s="5">
        <f>VLOOKUP(C178,PUTS!A$186:F$296,6,0)</f>
        <v>113500</v>
      </c>
      <c r="J178" s="6">
        <f>VLOOKUP(A178,PV_DAY!A$2:M$913,9,0)</f>
        <v>3.75</v>
      </c>
      <c r="K178" s="5">
        <f>VLOOKUP(A178,PV_DAY!A$2:M$913,13,0)</f>
        <v>113500</v>
      </c>
      <c r="L178" s="4" t="str">
        <f t="shared" si="46"/>
        <v>BULLISH</v>
      </c>
      <c r="M178" s="8" t="str">
        <f t="shared" si="47"/>
        <v>GOOD FOR SHORT</v>
      </c>
      <c r="N178" s="5">
        <f>VLOOKUP(B178,LOT!A$1:B$157,2,0)</f>
        <v>250</v>
      </c>
      <c r="O178" s="6" t="str">
        <f t="shared" si="48"/>
        <v/>
      </c>
      <c r="P178" s="4" t="str">
        <f t="shared" si="40"/>
        <v>BULLISH</v>
      </c>
      <c r="Q178" s="20">
        <f t="shared" si="41"/>
        <v>0</v>
      </c>
      <c r="R178" s="20"/>
      <c r="S178" s="4" t="str">
        <f t="shared" si="45"/>
        <v/>
      </c>
      <c r="T178" t="str">
        <f t="shared" si="51"/>
        <v>BULLISH</v>
      </c>
      <c r="U178" t="str">
        <f t="shared" si="42"/>
        <v>BULLISH</v>
      </c>
      <c r="V178">
        <f t="shared" si="43"/>
        <v>1</v>
      </c>
      <c r="W178">
        <f t="shared" si="44"/>
        <v>1</v>
      </c>
      <c r="X178" s="32" t="e">
        <f>VLOOKUP(E178,FUTURE!B$3:G$25,6,0)</f>
        <v>#N/A</v>
      </c>
    </row>
    <row r="179" spans="1:24">
      <c r="A179" t="str">
        <f t="shared" si="49"/>
        <v>ITCPE300</v>
      </c>
      <c r="B179" t="str">
        <f t="shared" si="39"/>
        <v>ITC</v>
      </c>
      <c r="C179">
        <f t="shared" si="50"/>
        <v>270</v>
      </c>
      <c r="E179" s="4" t="str">
        <f>VLOOKUP(C179,PUTS!A$186:F$296,2,0)</f>
        <v xml:space="preserve">ITC </v>
      </c>
      <c r="F179" s="10" t="str">
        <f>VLOOKUP(C179,PUTS!A$186:F$296,3,0)</f>
        <v>PE</v>
      </c>
      <c r="G179" s="5">
        <f>VLOOKUP(C179,PUTS!A$186:F$296,4,0)</f>
        <v>300</v>
      </c>
      <c r="H179" s="6">
        <f>VLOOKUP(C179,PUTS!A$186:F$296,5,0)</f>
        <v>1.1000000000000001</v>
      </c>
      <c r="I179" s="5">
        <f>VLOOKUP(C179,PUTS!A$186:F$296,6,0)</f>
        <v>586000</v>
      </c>
      <c r="J179" s="6">
        <f>VLOOKUP(A179,PV_DAY!A$2:M$913,9,0)</f>
        <v>1.05</v>
      </c>
      <c r="K179" s="5">
        <f>VLOOKUP(A179,PV_DAY!A$2:M$913,13,0)</f>
        <v>586000</v>
      </c>
      <c r="L179" s="4" t="str">
        <f t="shared" si="46"/>
        <v>BEARISH</v>
      </c>
      <c r="M179" s="8" t="str">
        <f t="shared" si="47"/>
        <v>GOOD FOR LONG</v>
      </c>
      <c r="N179" s="5">
        <f>VLOOKUP(B179,LOT!A$1:B$157,2,0)</f>
        <v>1000</v>
      </c>
      <c r="O179" s="6">
        <f t="shared" si="48"/>
        <v>1100</v>
      </c>
      <c r="P179" s="4" t="str">
        <f t="shared" si="40"/>
        <v>BEARISH</v>
      </c>
      <c r="Q179" s="20">
        <f t="shared" si="41"/>
        <v>0</v>
      </c>
      <c r="R179" s="20"/>
      <c r="S179" s="4" t="str">
        <f t="shared" si="45"/>
        <v/>
      </c>
      <c r="T179" t="str">
        <f t="shared" si="51"/>
        <v>BEARISH</v>
      </c>
      <c r="U179" t="str">
        <f t="shared" si="42"/>
        <v>BEARISH</v>
      </c>
      <c r="V179">
        <f t="shared" si="43"/>
        <v>-1</v>
      </c>
      <c r="W179">
        <f t="shared" si="44"/>
        <v>-1</v>
      </c>
      <c r="X179" s="32" t="e">
        <f>VLOOKUP(E179,FUTURE!B$3:G$25,6,0)</f>
        <v>#N/A</v>
      </c>
    </row>
    <row r="180" spans="1:24">
      <c r="A180" t="str">
        <f t="shared" si="49"/>
        <v>YESBANKPE480</v>
      </c>
      <c r="B180" t="str">
        <f t="shared" si="39"/>
        <v>YESBANK</v>
      </c>
      <c r="C180">
        <f t="shared" si="50"/>
        <v>271</v>
      </c>
      <c r="E180" s="4" t="str">
        <f>VLOOKUP(C180,PUTS!A$186:F$296,2,0)</f>
        <v xml:space="preserve">YESBANK </v>
      </c>
      <c r="F180" s="10" t="str">
        <f>VLOOKUP(C180,PUTS!A$186:F$296,3,0)</f>
        <v>PE</v>
      </c>
      <c r="G180" s="5">
        <f>VLOOKUP(C180,PUTS!A$186:F$296,4,0)</f>
        <v>480</v>
      </c>
      <c r="H180" s="6">
        <f>VLOOKUP(C180,PUTS!A$186:F$296,5,0)</f>
        <v>8.75</v>
      </c>
      <c r="I180" s="5">
        <f>VLOOKUP(C180,PUTS!A$186:F$296,6,0)</f>
        <v>155000</v>
      </c>
      <c r="J180" s="6">
        <f>VLOOKUP(A180,PV_DAY!A$2:M$913,9,0)</f>
        <v>10.1</v>
      </c>
      <c r="K180" s="5">
        <f>VLOOKUP(A180,PV_DAY!A$2:M$913,13,0)</f>
        <v>155000</v>
      </c>
      <c r="L180" s="4" t="str">
        <f t="shared" si="46"/>
        <v>BULLISH</v>
      </c>
      <c r="M180" s="8" t="str">
        <f t="shared" si="47"/>
        <v>GOOD FOR SHORT</v>
      </c>
      <c r="N180" s="5">
        <f>VLOOKUP(B180,LOT!A$1:B$157,2,0)</f>
        <v>1000</v>
      </c>
      <c r="O180" s="6" t="str">
        <f t="shared" si="48"/>
        <v/>
      </c>
      <c r="P180" s="4" t="str">
        <f t="shared" si="40"/>
        <v>BULLISH</v>
      </c>
      <c r="Q180" s="20">
        <f t="shared" si="41"/>
        <v>0</v>
      </c>
      <c r="R180" s="20"/>
      <c r="S180" s="4" t="str">
        <f t="shared" si="45"/>
        <v/>
      </c>
      <c r="T180" t="str">
        <f t="shared" si="51"/>
        <v>BULLISH</v>
      </c>
      <c r="U180" t="str">
        <f t="shared" si="42"/>
        <v>BULLISH</v>
      </c>
      <c r="V180">
        <f t="shared" si="43"/>
        <v>1</v>
      </c>
      <c r="W180">
        <f t="shared" si="44"/>
        <v>1</v>
      </c>
      <c r="X180" s="32" t="e">
        <f>VLOOKUP(E180,FUTURE!B$3:G$25,6,0)</f>
        <v>#N/A</v>
      </c>
    </row>
    <row r="181" spans="1:24">
      <c r="A181" t="str">
        <f t="shared" si="49"/>
        <v>BHARTIARTLPE280</v>
      </c>
      <c r="B181" t="str">
        <f t="shared" si="39"/>
        <v>BHARTIARTL</v>
      </c>
      <c r="C181">
        <f t="shared" si="50"/>
        <v>272</v>
      </c>
      <c r="E181" s="4" t="str">
        <f>VLOOKUP(C181,PUTS!A$186:F$296,2,0)</f>
        <v>BHARTIARTL</v>
      </c>
      <c r="F181" s="10" t="str">
        <f>VLOOKUP(C181,PUTS!A$186:F$296,3,0)</f>
        <v>PE</v>
      </c>
      <c r="G181" s="5">
        <f>VLOOKUP(C181,PUTS!A$186:F$296,4,0)</f>
        <v>280</v>
      </c>
      <c r="H181" s="6">
        <f>VLOOKUP(C181,PUTS!A$186:F$296,5,0)</f>
        <v>4.4000000000000004</v>
      </c>
      <c r="I181" s="5">
        <f>VLOOKUP(C181,PUTS!A$186:F$296,6,0)</f>
        <v>527000</v>
      </c>
      <c r="J181" s="6">
        <f>VLOOKUP(A181,PV_DAY!A$2:M$913,9,0)</f>
        <v>4.5</v>
      </c>
      <c r="K181" s="5">
        <f>VLOOKUP(A181,PV_DAY!A$2:M$913,13,0)</f>
        <v>527000</v>
      </c>
      <c r="L181" s="4" t="str">
        <f t="shared" si="46"/>
        <v>BULLISH</v>
      </c>
      <c r="M181" s="8" t="str">
        <f t="shared" si="47"/>
        <v>GOOD FOR SHORT</v>
      </c>
      <c r="N181" s="5">
        <f>VLOOKUP(B181,LOT!A$1:B$157,2,0)</f>
        <v>1000</v>
      </c>
      <c r="O181" s="6" t="str">
        <f t="shared" si="48"/>
        <v/>
      </c>
      <c r="P181" s="4" t="str">
        <f t="shared" si="40"/>
        <v>BULLISH</v>
      </c>
      <c r="Q181" s="20">
        <f t="shared" si="41"/>
        <v>0</v>
      </c>
      <c r="R181" s="20"/>
      <c r="S181" s="4" t="str">
        <f t="shared" si="45"/>
        <v/>
      </c>
      <c r="T181" t="str">
        <f t="shared" si="51"/>
        <v>BULLISH</v>
      </c>
      <c r="U181" t="str">
        <f t="shared" si="42"/>
        <v>BULLISH</v>
      </c>
      <c r="V181">
        <f t="shared" si="43"/>
        <v>1</v>
      </c>
      <c r="W181">
        <f t="shared" si="44"/>
        <v>1</v>
      </c>
      <c r="X181" s="32" t="e">
        <f>VLOOKUP(E181,FUTURE!B$3:G$25,6,0)</f>
        <v>#N/A</v>
      </c>
    </row>
    <row r="182" spans="1:24">
      <c r="A182" t="str">
        <f t="shared" si="49"/>
        <v>RELINFRAPE350</v>
      </c>
      <c r="B182" t="str">
        <f t="shared" si="39"/>
        <v>RELINFRA</v>
      </c>
      <c r="C182">
        <f t="shared" si="50"/>
        <v>273</v>
      </c>
      <c r="E182" s="4" t="str">
        <f>VLOOKUP(C182,PUTS!A$186:F$296,2,0)</f>
        <v xml:space="preserve">RELINFRA </v>
      </c>
      <c r="F182" s="10" t="str">
        <f>VLOOKUP(C182,PUTS!A$186:F$296,3,0)</f>
        <v>PE</v>
      </c>
      <c r="G182" s="5">
        <f>VLOOKUP(C182,PUTS!A$186:F$296,4,0)</f>
        <v>350</v>
      </c>
      <c r="H182" s="6">
        <f>VLOOKUP(C182,PUTS!A$186:F$296,5,0)</f>
        <v>7.2</v>
      </c>
      <c r="I182" s="5">
        <f>VLOOKUP(C182,PUTS!A$186:F$296,6,0)</f>
        <v>113500</v>
      </c>
      <c r="J182" s="6">
        <f>VLOOKUP(A182,PV_DAY!A$2:M$913,9,0)</f>
        <v>8.35</v>
      </c>
      <c r="K182" s="5">
        <f>VLOOKUP(A182,PV_DAY!A$2:M$913,13,0)</f>
        <v>113500</v>
      </c>
      <c r="L182" s="4" t="str">
        <f t="shared" si="46"/>
        <v>BULLISH</v>
      </c>
      <c r="M182" s="8" t="str">
        <f t="shared" si="47"/>
        <v>GOOD FOR SHORT</v>
      </c>
      <c r="N182" s="5">
        <f>VLOOKUP(B182,LOT!A$1:B$157,2,0)</f>
        <v>500</v>
      </c>
      <c r="O182" s="6" t="str">
        <f t="shared" si="48"/>
        <v/>
      </c>
      <c r="P182" s="4" t="str">
        <f t="shared" si="40"/>
        <v>BULLISH</v>
      </c>
      <c r="Q182" s="20">
        <f t="shared" si="41"/>
        <v>0</v>
      </c>
      <c r="R182" s="20"/>
      <c r="S182" s="4" t="str">
        <f t="shared" si="45"/>
        <v/>
      </c>
      <c r="T182" t="str">
        <f t="shared" si="51"/>
        <v>BULLISH</v>
      </c>
      <c r="U182" t="str">
        <f t="shared" si="42"/>
        <v>BULLISH</v>
      </c>
      <c r="V182">
        <f t="shared" si="43"/>
        <v>1</v>
      </c>
      <c r="W182">
        <f t="shared" si="44"/>
        <v>1</v>
      </c>
      <c r="X182" s="32" t="e">
        <f>VLOOKUP(E182,FUTURE!B$3:G$25,6,0)</f>
        <v>#N/A</v>
      </c>
    </row>
    <row r="183" spans="1:24">
      <c r="A183" t="str">
        <f t="shared" si="49"/>
        <v>LTPE1380</v>
      </c>
      <c r="B183" t="str">
        <f t="shared" si="39"/>
        <v>LT</v>
      </c>
      <c r="C183">
        <f t="shared" si="50"/>
        <v>274</v>
      </c>
      <c r="E183" s="4" t="str">
        <f>VLOOKUP(C183,PUTS!A$186:F$296,2,0)</f>
        <v xml:space="preserve">LT </v>
      </c>
      <c r="F183" s="10" t="str">
        <f>VLOOKUP(C183,PUTS!A$186:F$296,3,0)</f>
        <v>PE</v>
      </c>
      <c r="G183" s="5">
        <f>VLOOKUP(C183,PUTS!A$186:F$296,4,0)</f>
        <v>1380</v>
      </c>
      <c r="H183" s="6">
        <f>VLOOKUP(C183,PUTS!A$186:F$296,5,0)</f>
        <v>10.6</v>
      </c>
      <c r="I183" s="5">
        <f>VLOOKUP(C183,PUTS!A$186:F$296,6,0)</f>
        <v>47250</v>
      </c>
      <c r="J183" s="6">
        <f>VLOOKUP(A183,PV_DAY!A$2:M$913,9,0)</f>
        <v>11.05</v>
      </c>
      <c r="K183" s="5">
        <f>VLOOKUP(A183,PV_DAY!A$2:M$913,13,0)</f>
        <v>47250</v>
      </c>
      <c r="L183" s="4" t="str">
        <f t="shared" si="46"/>
        <v>BULLISH</v>
      </c>
      <c r="M183" s="8" t="str">
        <f t="shared" si="47"/>
        <v>GOOD FOR SHORT</v>
      </c>
      <c r="N183" s="5">
        <f>VLOOKUP(B183,LOT!A$1:B$157,2,0)</f>
        <v>250</v>
      </c>
      <c r="O183" s="6" t="str">
        <f t="shared" si="48"/>
        <v/>
      </c>
      <c r="P183" s="4" t="str">
        <f t="shared" si="40"/>
        <v>BULLISH</v>
      </c>
      <c r="Q183" s="20">
        <f t="shared" si="41"/>
        <v>0</v>
      </c>
      <c r="R183" s="20"/>
      <c r="S183" s="4" t="str">
        <f t="shared" si="45"/>
        <v/>
      </c>
      <c r="T183" t="str">
        <f t="shared" si="51"/>
        <v>BULLISH</v>
      </c>
      <c r="U183" t="str">
        <f t="shared" si="42"/>
        <v>BULLISH</v>
      </c>
      <c r="V183">
        <f t="shared" si="43"/>
        <v>1</v>
      </c>
      <c r="W183">
        <f t="shared" si="44"/>
        <v>1</v>
      </c>
      <c r="X183" s="32" t="e">
        <f>VLOOKUP(E183,FUTURE!B$3:G$25,6,0)</f>
        <v>#N/A</v>
      </c>
    </row>
    <row r="184" spans="1:24">
      <c r="A184" t="str">
        <f t="shared" si="49"/>
        <v>RCOMPE70</v>
      </c>
      <c r="B184" t="str">
        <f t="shared" si="39"/>
        <v>RCOM</v>
      </c>
      <c r="C184">
        <f t="shared" si="50"/>
        <v>275</v>
      </c>
      <c r="E184" s="4" t="str">
        <f>VLOOKUP(C184,PUTS!A$186:F$296,2,0)</f>
        <v xml:space="preserve">RCOM </v>
      </c>
      <c r="F184" s="10" t="str">
        <f>VLOOKUP(C184,PUTS!A$186:F$296,3,0)</f>
        <v>PE</v>
      </c>
      <c r="G184" s="5">
        <f>VLOOKUP(C184,PUTS!A$186:F$296,4,0)</f>
        <v>70</v>
      </c>
      <c r="H184" s="6">
        <f>VLOOKUP(C184,PUTS!A$186:F$296,5,0)</f>
        <v>0.35</v>
      </c>
      <c r="I184" s="5">
        <f>VLOOKUP(C184,PUTS!A$186:F$296,6,0)</f>
        <v>3040000</v>
      </c>
      <c r="J184" s="6">
        <f>VLOOKUP(A184,PV_DAY!A$2:M$913,9,0)</f>
        <v>0.4</v>
      </c>
      <c r="K184" s="5">
        <f>VLOOKUP(A184,PV_DAY!A$2:M$913,13,0)</f>
        <v>3040000</v>
      </c>
      <c r="L184" s="4" t="str">
        <f t="shared" si="46"/>
        <v>BULLISH</v>
      </c>
      <c r="M184" s="8" t="str">
        <f t="shared" si="47"/>
        <v>GOOD FOR SHORT</v>
      </c>
      <c r="N184" s="5">
        <f>VLOOKUP(B184,LOT!A$1:B$157,2,0)</f>
        <v>4000</v>
      </c>
      <c r="O184" s="6" t="str">
        <f t="shared" si="48"/>
        <v/>
      </c>
      <c r="P184" s="4" t="str">
        <f t="shared" si="40"/>
        <v>BULLISH</v>
      </c>
      <c r="Q184" s="20">
        <f t="shared" si="41"/>
        <v>0</v>
      </c>
      <c r="R184" s="20"/>
      <c r="S184" s="4" t="str">
        <f t="shared" si="45"/>
        <v/>
      </c>
      <c r="T184" t="str">
        <f t="shared" si="51"/>
        <v>BULLISH</v>
      </c>
      <c r="U184" t="str">
        <f t="shared" si="42"/>
        <v>BULLISH</v>
      </c>
      <c r="V184">
        <f t="shared" si="43"/>
        <v>1</v>
      </c>
      <c r="W184">
        <f t="shared" si="44"/>
        <v>1</v>
      </c>
      <c r="X184" s="32" t="e">
        <f>VLOOKUP(E184,FUTURE!B$3:G$25,6,0)</f>
        <v>#N/A</v>
      </c>
    </row>
    <row r="185" spans="1:24">
      <c r="A185" t="str">
        <f t="shared" si="49"/>
        <v>TCSPE1480</v>
      </c>
      <c r="B185" t="str">
        <f t="shared" si="39"/>
        <v>TCS</v>
      </c>
      <c r="C185">
        <f t="shared" si="50"/>
        <v>276</v>
      </c>
      <c r="E185" s="4" t="str">
        <f>VLOOKUP(C185,PUTS!A$186:F$296,2,0)</f>
        <v xml:space="preserve">TCS </v>
      </c>
      <c r="F185" s="10" t="str">
        <f>VLOOKUP(C185,PUTS!A$186:F$296,3,0)</f>
        <v>PE</v>
      </c>
      <c r="G185" s="5">
        <f>VLOOKUP(C185,PUTS!A$186:F$296,4,0)</f>
        <v>1480</v>
      </c>
      <c r="H185" s="6">
        <f>VLOOKUP(C185,PUTS!A$186:F$296,5,0)</f>
        <v>58</v>
      </c>
      <c r="I185" s="5">
        <f>VLOOKUP(C185,PUTS!A$186:F$296,6,0)</f>
        <v>53000</v>
      </c>
      <c r="J185" s="6">
        <f>VLOOKUP(A185,PV_DAY!A$2:M$913,9,0)</f>
        <v>58.25</v>
      </c>
      <c r="K185" s="5">
        <f>VLOOKUP(A185,PV_DAY!A$2:M$913,13,0)</f>
        <v>53000</v>
      </c>
      <c r="L185" s="4" t="str">
        <f t="shared" si="46"/>
        <v>BULLISH</v>
      </c>
      <c r="M185" s="8" t="str">
        <f t="shared" si="47"/>
        <v>GOOD FOR SHORT</v>
      </c>
      <c r="N185" s="5">
        <f>VLOOKUP(B185,LOT!A$1:B$157,2,0)</f>
        <v>250</v>
      </c>
      <c r="O185" s="6" t="str">
        <f t="shared" si="48"/>
        <v/>
      </c>
      <c r="P185" s="4" t="str">
        <f t="shared" si="40"/>
        <v>BULLISH</v>
      </c>
      <c r="Q185" s="20">
        <f t="shared" si="41"/>
        <v>0</v>
      </c>
      <c r="R185" s="20"/>
      <c r="S185" s="4" t="str">
        <f t="shared" si="45"/>
        <v/>
      </c>
      <c r="T185" t="str">
        <f t="shared" si="51"/>
        <v>BULLISH</v>
      </c>
      <c r="U185" t="str">
        <f t="shared" si="42"/>
        <v>BULLISH</v>
      </c>
      <c r="V185">
        <f t="shared" si="43"/>
        <v>1</v>
      </c>
      <c r="W185">
        <f t="shared" si="44"/>
        <v>1</v>
      </c>
      <c r="X185" s="32" t="e">
        <f>VLOOKUP(E185,FUTURE!B$3:G$25,6,0)</f>
        <v>#N/A</v>
      </c>
    </row>
    <row r="186" spans="1:24">
      <c r="A186" t="str">
        <f t="shared" si="49"/>
        <v>TCSPE1460</v>
      </c>
      <c r="B186" t="str">
        <f t="shared" si="39"/>
        <v>TCS</v>
      </c>
      <c r="C186">
        <f t="shared" si="50"/>
        <v>277</v>
      </c>
      <c r="E186" s="4" t="str">
        <f>VLOOKUP(C186,PUTS!A$186:F$296,2,0)</f>
        <v xml:space="preserve">TCS </v>
      </c>
      <c r="F186" s="10" t="str">
        <f>VLOOKUP(C186,PUTS!A$186:F$296,3,0)</f>
        <v>PE</v>
      </c>
      <c r="G186" s="5">
        <f>VLOOKUP(C186,PUTS!A$186:F$296,4,0)</f>
        <v>1460</v>
      </c>
      <c r="H186" s="6">
        <f>VLOOKUP(C186,PUTS!A$186:F$296,5,0)</f>
        <v>47</v>
      </c>
      <c r="I186" s="5">
        <f>VLOOKUP(C186,PUTS!A$186:F$296,6,0)</f>
        <v>56000</v>
      </c>
      <c r="J186" s="6">
        <f>VLOOKUP(A186,PV_DAY!A$2:M$913,9,0)</f>
        <v>49.5</v>
      </c>
      <c r="K186" s="5">
        <f>VLOOKUP(A186,PV_DAY!A$2:M$913,13,0)</f>
        <v>56000</v>
      </c>
      <c r="L186" s="4" t="str">
        <f t="shared" si="46"/>
        <v>BULLISH</v>
      </c>
      <c r="M186" s="8" t="str">
        <f t="shared" si="47"/>
        <v>GOOD FOR SHORT</v>
      </c>
      <c r="N186" s="5">
        <f>VLOOKUP(B186,LOT!A$1:B$157,2,0)</f>
        <v>250</v>
      </c>
      <c r="O186" s="6" t="str">
        <f t="shared" si="48"/>
        <v/>
      </c>
      <c r="P186" s="4" t="str">
        <f t="shared" si="40"/>
        <v>BULLISH</v>
      </c>
      <c r="Q186" s="20">
        <f t="shared" si="41"/>
        <v>0</v>
      </c>
      <c r="R186" s="20"/>
      <c r="S186" s="4" t="str">
        <f t="shared" si="45"/>
        <v/>
      </c>
      <c r="T186" t="str">
        <f t="shared" si="51"/>
        <v>BULLISH</v>
      </c>
      <c r="U186" t="str">
        <f t="shared" si="42"/>
        <v>BULLISH</v>
      </c>
      <c r="V186">
        <f t="shared" si="43"/>
        <v>1</v>
      </c>
      <c r="W186">
        <f t="shared" si="44"/>
        <v>1</v>
      </c>
      <c r="X186" s="32" t="e">
        <f>VLOOKUP(E186,FUTURE!B$3:G$25,6,0)</f>
        <v>#N/A</v>
      </c>
    </row>
    <row r="187" spans="1:24">
      <c r="A187" t="str">
        <f t="shared" si="49"/>
        <v>JSWSTEELPE700</v>
      </c>
      <c r="B187" t="str">
        <f t="shared" si="39"/>
        <v>JSWSTEEL</v>
      </c>
      <c r="C187">
        <f t="shared" si="50"/>
        <v>278</v>
      </c>
      <c r="E187" s="4" t="str">
        <f>VLOOKUP(C187,PUTS!A$186:F$296,2,0)</f>
        <v xml:space="preserve">JSWSTEEL </v>
      </c>
      <c r="F187" s="10" t="str">
        <f>VLOOKUP(C187,PUTS!A$186:F$296,3,0)</f>
        <v>PE</v>
      </c>
      <c r="G187" s="5">
        <f>VLOOKUP(C187,PUTS!A$186:F$296,4,0)</f>
        <v>700</v>
      </c>
      <c r="H187" s="6">
        <f>VLOOKUP(C187,PUTS!A$186:F$296,5,0)</f>
        <v>13.8</v>
      </c>
      <c r="I187" s="5">
        <f>VLOOKUP(C187,PUTS!A$186:F$296,6,0)</f>
        <v>149000</v>
      </c>
      <c r="J187" s="6">
        <f>VLOOKUP(A187,PV_DAY!A$2:M$913,9,0)</f>
        <v>12.95</v>
      </c>
      <c r="K187" s="5">
        <f>VLOOKUP(A187,PV_DAY!A$2:M$913,13,0)</f>
        <v>149000</v>
      </c>
      <c r="L187" s="4" t="str">
        <f t="shared" si="46"/>
        <v>BEARISH</v>
      </c>
      <c r="M187" s="8" t="str">
        <f t="shared" si="47"/>
        <v>GOOD FOR LONG</v>
      </c>
      <c r="N187" s="5">
        <f>VLOOKUP(B187,LOT!A$1:B$157,2,0)</f>
        <v>500</v>
      </c>
      <c r="O187" s="6">
        <f t="shared" si="48"/>
        <v>6900</v>
      </c>
      <c r="P187" s="4" t="str">
        <f t="shared" si="40"/>
        <v>BEARISH</v>
      </c>
      <c r="Q187" s="20">
        <f t="shared" si="41"/>
        <v>0</v>
      </c>
      <c r="R187" s="20"/>
      <c r="S187" s="4" t="str">
        <f t="shared" si="45"/>
        <v/>
      </c>
      <c r="T187" t="str">
        <f t="shared" si="51"/>
        <v>BEARISH</v>
      </c>
      <c r="U187" t="str">
        <f t="shared" si="42"/>
        <v>BEARISH</v>
      </c>
      <c r="V187">
        <f t="shared" si="43"/>
        <v>-1</v>
      </c>
      <c r="W187">
        <f t="shared" si="44"/>
        <v>-1</v>
      </c>
      <c r="X187" s="32" t="e">
        <f>VLOOKUP(E187,FUTURE!B$3:G$25,6,0)</f>
        <v>#N/A</v>
      </c>
    </row>
    <row r="188" spans="1:24">
      <c r="A188" t="str">
        <f t="shared" si="49"/>
        <v>AUROPHARMAPE180</v>
      </c>
      <c r="B188" t="str">
        <f t="shared" si="39"/>
        <v>AUROPHARMA</v>
      </c>
      <c r="C188">
        <f t="shared" si="50"/>
        <v>279</v>
      </c>
      <c r="E188" s="4" t="str">
        <f>VLOOKUP(C188,PUTS!A$186:F$296,2,0)</f>
        <v>AUROPHARMA</v>
      </c>
      <c r="F188" s="10" t="str">
        <f>VLOOKUP(C188,PUTS!A$186:F$296,3,0)</f>
        <v>PE</v>
      </c>
      <c r="G188" s="5">
        <f>VLOOKUP(C188,PUTS!A$186:F$296,4,0)</f>
        <v>180</v>
      </c>
      <c r="H188" s="6">
        <f>VLOOKUP(C188,PUTS!A$186:F$296,5,0)</f>
        <v>2.2000000000000002</v>
      </c>
      <c r="I188" s="5">
        <f>VLOOKUP(C188,PUTS!A$186:F$296,6,0)</f>
        <v>564000</v>
      </c>
      <c r="J188" s="6">
        <f>VLOOKUP(A188,PV_DAY!A$2:M$913,9,0)</f>
        <v>2.65</v>
      </c>
      <c r="K188" s="5">
        <f>VLOOKUP(A188,PV_DAY!A$2:M$913,13,0)</f>
        <v>564000</v>
      </c>
      <c r="L188" s="4" t="str">
        <f t="shared" si="46"/>
        <v>BULLISH</v>
      </c>
      <c r="M188" s="8" t="str">
        <f t="shared" si="47"/>
        <v>GOOD FOR SHORT</v>
      </c>
      <c r="N188" s="5">
        <f>VLOOKUP(B188,LOT!A$1:B$157,2,0)</f>
        <v>2000</v>
      </c>
      <c r="O188" s="6" t="str">
        <f t="shared" si="48"/>
        <v/>
      </c>
      <c r="P188" s="4" t="str">
        <f t="shared" si="40"/>
        <v>BULLISH</v>
      </c>
      <c r="Q188" s="20">
        <f t="shared" si="41"/>
        <v>0</v>
      </c>
      <c r="R188" s="20"/>
      <c r="S188" s="4" t="str">
        <f t="shared" si="45"/>
        <v/>
      </c>
      <c r="T188" t="str">
        <f t="shared" si="51"/>
        <v>BULLISH</v>
      </c>
      <c r="U188" t="str">
        <f t="shared" si="42"/>
        <v>BULLISH</v>
      </c>
      <c r="V188">
        <f t="shared" si="43"/>
        <v>1</v>
      </c>
      <c r="W188">
        <f t="shared" si="44"/>
        <v>1</v>
      </c>
      <c r="X188" s="32" t="e">
        <f>VLOOKUP(E188,FUTURE!B$3:G$25,6,0)</f>
        <v>#N/A</v>
      </c>
    </row>
    <row r="189" spans="1:24">
      <c r="A189" t="str">
        <f t="shared" si="49"/>
        <v>AXISBANKPE1320</v>
      </c>
      <c r="B189" t="str">
        <f t="shared" si="39"/>
        <v>AXISBANK</v>
      </c>
      <c r="C189">
        <f t="shared" si="50"/>
        <v>280</v>
      </c>
      <c r="E189" s="4" t="str">
        <f>VLOOKUP(C189,PUTS!A$186:F$296,2,0)</f>
        <v xml:space="preserve">AXISBANK </v>
      </c>
      <c r="F189" s="10" t="str">
        <f>VLOOKUP(C189,PUTS!A$186:F$296,3,0)</f>
        <v>PE</v>
      </c>
      <c r="G189" s="5">
        <f>VLOOKUP(C189,PUTS!A$186:F$296,4,0)</f>
        <v>1320</v>
      </c>
      <c r="H189" s="6">
        <f>VLOOKUP(C189,PUTS!A$186:F$296,5,0)</f>
        <v>11.65</v>
      </c>
      <c r="I189" s="5">
        <f>VLOOKUP(C189,PUTS!A$186:F$296,6,0)</f>
        <v>69500</v>
      </c>
      <c r="J189" s="6">
        <f>VLOOKUP(A189,PV_DAY!A$2:M$913,9,0)</f>
        <v>11.25</v>
      </c>
      <c r="K189" s="5">
        <f>VLOOKUP(A189,PV_DAY!A$2:M$913,13,0)</f>
        <v>69500</v>
      </c>
      <c r="L189" s="4" t="str">
        <f t="shared" si="46"/>
        <v>BEARISH</v>
      </c>
      <c r="M189" s="8" t="str">
        <f t="shared" si="47"/>
        <v>GOOD FOR LONG</v>
      </c>
      <c r="N189" s="5">
        <f>VLOOKUP(B189,LOT!A$1:B$157,2,0)</f>
        <v>250</v>
      </c>
      <c r="O189" s="6">
        <f t="shared" si="48"/>
        <v>2912.5</v>
      </c>
      <c r="P189" s="4" t="str">
        <f t="shared" si="40"/>
        <v>BEARISH</v>
      </c>
      <c r="Q189" s="20">
        <f t="shared" si="41"/>
        <v>0</v>
      </c>
      <c r="R189" s="20"/>
      <c r="S189" s="4" t="str">
        <f t="shared" si="45"/>
        <v/>
      </c>
      <c r="T189" t="str">
        <f t="shared" si="51"/>
        <v>BEARISH</v>
      </c>
      <c r="U189" t="str">
        <f t="shared" si="42"/>
        <v>BEARISH</v>
      </c>
      <c r="V189">
        <f t="shared" si="43"/>
        <v>-1</v>
      </c>
      <c r="W189">
        <f t="shared" si="44"/>
        <v>-1</v>
      </c>
      <c r="X189" s="32" t="e">
        <f>VLOOKUP(E189,FUTURE!B$3:G$25,6,0)</f>
        <v>#N/A</v>
      </c>
    </row>
    <row r="190" spans="1:24">
      <c r="A190" t="str">
        <f t="shared" si="49"/>
        <v>BHELPE180</v>
      </c>
      <c r="B190" t="str">
        <f t="shared" si="39"/>
        <v>BHEL</v>
      </c>
      <c r="C190">
        <f t="shared" si="50"/>
        <v>281</v>
      </c>
      <c r="E190" s="4" t="str">
        <f>VLOOKUP(C190,PUTS!A$186:F$296,2,0)</f>
        <v xml:space="preserve">BHEL </v>
      </c>
      <c r="F190" s="10" t="str">
        <f>VLOOKUP(C190,PUTS!A$186:F$296,3,0)</f>
        <v>PE</v>
      </c>
      <c r="G190" s="5">
        <f>VLOOKUP(C190,PUTS!A$186:F$296,4,0)</f>
        <v>180</v>
      </c>
      <c r="H190" s="6">
        <f>VLOOKUP(C190,PUTS!A$186:F$296,5,0)</f>
        <v>2.35</v>
      </c>
      <c r="I190" s="5">
        <f>VLOOKUP(C190,PUTS!A$186:F$296,6,0)</f>
        <v>633000</v>
      </c>
      <c r="J190" s="6">
        <f>VLOOKUP(A190,PV_DAY!A$2:M$913,9,0)</f>
        <v>2.4</v>
      </c>
      <c r="K190" s="5">
        <f>VLOOKUP(A190,PV_DAY!A$2:M$913,13,0)</f>
        <v>633000</v>
      </c>
      <c r="L190" s="4" t="str">
        <f t="shared" si="46"/>
        <v>BULLISH</v>
      </c>
      <c r="M190" s="8" t="str">
        <f t="shared" si="47"/>
        <v>GOOD FOR SHORT</v>
      </c>
      <c r="N190" s="5">
        <f>VLOOKUP(B190,LOT!A$1:B$157,2,0)</f>
        <v>1000</v>
      </c>
      <c r="O190" s="6" t="str">
        <f t="shared" si="48"/>
        <v/>
      </c>
      <c r="P190" s="4" t="str">
        <f t="shared" si="40"/>
        <v>BULLISH</v>
      </c>
      <c r="Q190" s="20">
        <f t="shared" si="41"/>
        <v>0</v>
      </c>
      <c r="R190" s="20"/>
      <c r="S190" s="4" t="str">
        <f t="shared" si="45"/>
        <v/>
      </c>
      <c r="T190" t="str">
        <f t="shared" si="51"/>
        <v>BULLISH</v>
      </c>
      <c r="U190" t="str">
        <f t="shared" si="42"/>
        <v>BULLISH</v>
      </c>
      <c r="V190">
        <f t="shared" si="43"/>
        <v>1</v>
      </c>
      <c r="W190">
        <f t="shared" si="44"/>
        <v>1</v>
      </c>
      <c r="X190" s="32" t="e">
        <f>VLOOKUP(E190,FUTURE!B$3:G$25,6,0)</f>
        <v>#N/A</v>
      </c>
    </row>
    <row r="191" spans="1:24">
      <c r="A191" t="str">
        <f t="shared" si="49"/>
        <v>JSWSTEELPE660</v>
      </c>
      <c r="B191" t="str">
        <f t="shared" si="39"/>
        <v>JSWSTEEL</v>
      </c>
      <c r="C191">
        <f t="shared" si="50"/>
        <v>282</v>
      </c>
      <c r="E191" s="4" t="str">
        <f>VLOOKUP(C191,PUTS!A$186:F$296,2,0)</f>
        <v xml:space="preserve">JSWSTEEL </v>
      </c>
      <c r="F191" s="10" t="str">
        <f>VLOOKUP(C191,PUTS!A$186:F$296,3,0)</f>
        <v>PE</v>
      </c>
      <c r="G191" s="5">
        <f>VLOOKUP(C191,PUTS!A$186:F$296,4,0)</f>
        <v>660</v>
      </c>
      <c r="H191" s="6">
        <f>VLOOKUP(C191,PUTS!A$186:F$296,5,0)</f>
        <v>4.45</v>
      </c>
      <c r="I191" s="5">
        <f>VLOOKUP(C191,PUTS!A$186:F$296,6,0)</f>
        <v>78500</v>
      </c>
      <c r="J191" s="6">
        <f>VLOOKUP(A191,PV_DAY!A$2:M$913,9,0)</f>
        <v>4.2</v>
      </c>
      <c r="K191" s="5">
        <f>VLOOKUP(A191,PV_DAY!A$2:M$913,13,0)</f>
        <v>78500</v>
      </c>
      <c r="L191" s="4" t="str">
        <f t="shared" si="46"/>
        <v>BEARISH</v>
      </c>
      <c r="M191" s="8" t="str">
        <f t="shared" si="47"/>
        <v>GOOD FOR LONG</v>
      </c>
      <c r="N191" s="5">
        <f>VLOOKUP(B191,LOT!A$1:B$157,2,0)</f>
        <v>500</v>
      </c>
      <c r="O191" s="6">
        <f t="shared" si="48"/>
        <v>2225</v>
      </c>
      <c r="P191" s="4" t="str">
        <f t="shared" si="40"/>
        <v>BEARISH</v>
      </c>
      <c r="Q191" s="20">
        <f t="shared" si="41"/>
        <v>0</v>
      </c>
      <c r="R191" s="20"/>
      <c r="S191" s="4" t="str">
        <f t="shared" si="45"/>
        <v/>
      </c>
      <c r="T191" t="str">
        <f t="shared" si="51"/>
        <v>BEARISH</v>
      </c>
      <c r="U191" t="str">
        <f t="shared" si="42"/>
        <v>BEARISH</v>
      </c>
      <c r="V191">
        <f t="shared" si="43"/>
        <v>-1</v>
      </c>
      <c r="W191">
        <f t="shared" si="44"/>
        <v>-1</v>
      </c>
      <c r="X191" s="32" t="e">
        <f>VLOOKUP(E191,FUTURE!B$3:G$25,6,0)</f>
        <v>#N/A</v>
      </c>
    </row>
    <row r="192" spans="1:24">
      <c r="A192" t="str">
        <f t="shared" si="49"/>
        <v>RELCAPITALPE340</v>
      </c>
      <c r="B192" t="str">
        <f t="shared" si="39"/>
        <v>RELCAPITAL</v>
      </c>
      <c r="C192">
        <f t="shared" si="50"/>
        <v>283</v>
      </c>
      <c r="E192" s="4" t="str">
        <f>VLOOKUP(C192,PUTS!A$186:F$296,2,0)</f>
        <v>RELCAPITAL</v>
      </c>
      <c r="F192" s="10" t="str">
        <f>VLOOKUP(C192,PUTS!A$186:F$296,3,0)</f>
        <v>PE</v>
      </c>
      <c r="G192" s="5">
        <f>VLOOKUP(C192,PUTS!A$186:F$296,4,0)</f>
        <v>340</v>
      </c>
      <c r="H192" s="6">
        <f>VLOOKUP(C192,PUTS!A$186:F$296,5,0)</f>
        <v>11.3</v>
      </c>
      <c r="I192" s="5">
        <f>VLOOKUP(C192,PUTS!A$186:F$296,6,0)</f>
        <v>135000</v>
      </c>
      <c r="J192" s="6">
        <f>VLOOKUP(A192,PV_DAY!A$2:M$913,9,0)</f>
        <v>11.7</v>
      </c>
      <c r="K192" s="5">
        <f>VLOOKUP(A192,PV_DAY!A$2:M$913,13,0)</f>
        <v>135000</v>
      </c>
      <c r="L192" s="4" t="str">
        <f t="shared" si="46"/>
        <v>BULLISH</v>
      </c>
      <c r="M192" s="8" t="str">
        <f t="shared" si="47"/>
        <v>GOOD FOR SHORT</v>
      </c>
      <c r="N192" s="5">
        <f>VLOOKUP(B192,LOT!A$1:B$157,2,0)</f>
        <v>1000</v>
      </c>
      <c r="O192" s="6" t="str">
        <f t="shared" si="48"/>
        <v/>
      </c>
      <c r="P192" s="4" t="str">
        <f t="shared" si="40"/>
        <v>BULLISH</v>
      </c>
      <c r="Q192" s="20">
        <f t="shared" si="41"/>
        <v>0</v>
      </c>
      <c r="R192" s="20"/>
      <c r="S192" s="4" t="str">
        <f t="shared" si="45"/>
        <v/>
      </c>
      <c r="T192" t="str">
        <f t="shared" si="51"/>
        <v>BULLISH</v>
      </c>
      <c r="U192" t="str">
        <f t="shared" si="42"/>
        <v>BULLISH</v>
      </c>
      <c r="V192">
        <f t="shared" si="43"/>
        <v>1</v>
      </c>
      <c r="W192">
        <f t="shared" si="44"/>
        <v>1</v>
      </c>
      <c r="X192" s="32" t="e">
        <f>VLOOKUP(E192,FUTURE!B$3:G$25,6,0)</f>
        <v>#N/A</v>
      </c>
    </row>
    <row r="193" spans="1:24">
      <c r="A193" t="str">
        <f t="shared" si="49"/>
        <v>ONGCPE320</v>
      </c>
      <c r="B193" t="str">
        <f t="shared" si="39"/>
        <v>ONGC</v>
      </c>
      <c r="C193">
        <f t="shared" si="50"/>
        <v>284</v>
      </c>
      <c r="E193" s="4" t="str">
        <f>VLOOKUP(C193,PUTS!A$186:F$296,2,0)</f>
        <v xml:space="preserve">ONGC </v>
      </c>
      <c r="F193" s="10" t="str">
        <f>VLOOKUP(C193,PUTS!A$186:F$296,3,0)</f>
        <v>PE</v>
      </c>
      <c r="G193" s="5">
        <f>VLOOKUP(C193,PUTS!A$186:F$296,4,0)</f>
        <v>320</v>
      </c>
      <c r="H193" s="6">
        <f>VLOOKUP(C193,PUTS!A$186:F$296,5,0)</f>
        <v>3.5</v>
      </c>
      <c r="I193" s="5">
        <f>VLOOKUP(C193,PUTS!A$186:F$296,6,0)</f>
        <v>458000</v>
      </c>
      <c r="J193" s="6">
        <f>VLOOKUP(A193,PV_DAY!A$2:M$913,9,0)</f>
        <v>3.15</v>
      </c>
      <c r="K193" s="5">
        <f>VLOOKUP(A193,PV_DAY!A$2:M$913,13,0)</f>
        <v>458000</v>
      </c>
      <c r="L193" s="4" t="str">
        <f t="shared" si="46"/>
        <v>BEARISH</v>
      </c>
      <c r="M193" s="8" t="str">
        <f t="shared" si="47"/>
        <v>GOOD FOR LONG</v>
      </c>
      <c r="N193" s="5">
        <f>VLOOKUP(B193,LOT!A$1:B$157,2,0)</f>
        <v>1000</v>
      </c>
      <c r="O193" s="6">
        <f t="shared" si="48"/>
        <v>3500</v>
      </c>
      <c r="P193" s="4" t="str">
        <f t="shared" si="40"/>
        <v>BEARISH</v>
      </c>
      <c r="Q193" s="20">
        <f t="shared" si="41"/>
        <v>0</v>
      </c>
      <c r="R193" s="20"/>
      <c r="S193" s="4" t="str">
        <f t="shared" si="45"/>
        <v/>
      </c>
      <c r="T193" t="str">
        <f t="shared" si="51"/>
        <v>BEARISH</v>
      </c>
      <c r="U193" t="str">
        <f t="shared" si="42"/>
        <v>BEARISH</v>
      </c>
      <c r="V193">
        <f t="shared" si="43"/>
        <v>-1</v>
      </c>
      <c r="W193">
        <f t="shared" si="44"/>
        <v>-1</v>
      </c>
      <c r="X193" s="32" t="e">
        <f>VLOOKUP(E193,FUTURE!B$3:G$25,6,0)</f>
        <v>#N/A</v>
      </c>
    </row>
    <row r="194" spans="1:24">
      <c r="A194" t="str">
        <f t="shared" si="49"/>
        <v>MCDOWELL-NPE1750</v>
      </c>
      <c r="B194" t="str">
        <f t="shared" si="39"/>
        <v>MCDOWELL-N</v>
      </c>
      <c r="C194">
        <f t="shared" si="50"/>
        <v>285</v>
      </c>
      <c r="E194" s="4" t="str">
        <f>VLOOKUP(C194,PUTS!A$186:F$296,2,0)</f>
        <v>MCDOWELL-N</v>
      </c>
      <c r="F194" s="10" t="str">
        <f>VLOOKUP(C194,PUTS!A$186:F$296,3,0)</f>
        <v>PE</v>
      </c>
      <c r="G194" s="5">
        <f>VLOOKUP(C194,PUTS!A$186:F$296,4,0)</f>
        <v>1750</v>
      </c>
      <c r="H194" s="6">
        <f>VLOOKUP(C194,PUTS!A$186:F$296,5,0)</f>
        <v>3.45</v>
      </c>
      <c r="I194" s="5">
        <f>VLOOKUP(C194,PUTS!A$186:F$296,6,0)</f>
        <v>116250</v>
      </c>
      <c r="J194" s="6">
        <f>VLOOKUP(A194,PV_DAY!A$2:M$913,9,0)</f>
        <v>3.2</v>
      </c>
      <c r="K194" s="5">
        <f>VLOOKUP(A194,PV_DAY!A$2:M$913,13,0)</f>
        <v>116250</v>
      </c>
      <c r="L194" s="4" t="str">
        <f t="shared" ref="L194:L201" si="52">IF(AND(F194="CE",H194&gt;=J194,I194&gt;=K194),"BULLISH",IF(AND(F194="CE",H194&lt;J194,I194&gt;=K194),"BEARISH",IF(AND(F194="PE",H194&gt;=J194,I194&gt;=K194),"BEARISH",IF(AND(F194="PE",H194&lt;J194,I194&gt;=K194),"BULLISH",""))))</f>
        <v>BEARISH</v>
      </c>
      <c r="M194" s="8" t="str">
        <f t="shared" ref="M194:M201" si="53">IF(AND(F194="CE",L194="BULLISH"),"GOOD FOR LONG",IF(AND(F194="CE",L194="BEARISH"),"GOOD FOR SHORT",IF(AND(F194="PE",L194="BULLISH"),"GOOD FOR SHORT",IF(AND(F194="PE",L194="BEARISH"),"GOOD FOR LONG",""))))</f>
        <v>GOOD FOR LONG</v>
      </c>
      <c r="N194" s="5">
        <f>VLOOKUP(B194,LOT!A$1:B$157,2,0)</f>
        <v>250</v>
      </c>
      <c r="O194" s="6">
        <f t="shared" ref="O194:O201" si="54">IF(M194="GOOD FOR LONG",N194*H194,"")</f>
        <v>862.5</v>
      </c>
      <c r="P194" s="4" t="str">
        <f t="shared" si="40"/>
        <v>BEARISH</v>
      </c>
      <c r="Q194" s="20">
        <f t="shared" si="41"/>
        <v>0</v>
      </c>
      <c r="R194" s="20"/>
      <c r="S194" s="4" t="str">
        <f t="shared" si="45"/>
        <v>Short Covering</v>
      </c>
      <c r="T194" t="str">
        <f t="shared" si="51"/>
        <v>BEARISH</v>
      </c>
      <c r="U194" t="str">
        <f t="shared" si="42"/>
        <v>BEARISH</v>
      </c>
      <c r="V194">
        <f t="shared" si="43"/>
        <v>-1</v>
      </c>
      <c r="W194">
        <f t="shared" si="44"/>
        <v>-1</v>
      </c>
      <c r="X194" s="32" t="str">
        <f>VLOOKUP(E194,FUTURE!B$3:G$25,6,0)</f>
        <v>Short Covering</v>
      </c>
    </row>
    <row r="195" spans="1:24">
      <c r="A195" t="str">
        <f t="shared" si="49"/>
        <v>HDFCBANKPE640</v>
      </c>
      <c r="B195" t="str">
        <f t="shared" ref="B195:B201" si="55">TRIM(E195)</f>
        <v>HDFCBANK</v>
      </c>
      <c r="C195">
        <f t="shared" si="50"/>
        <v>286</v>
      </c>
      <c r="E195" s="4" t="str">
        <f>VLOOKUP(C195,PUTS!A$186:F$296,2,0)</f>
        <v xml:space="preserve">HDFCBANK </v>
      </c>
      <c r="F195" s="10" t="str">
        <f>VLOOKUP(C195,PUTS!A$186:F$296,3,0)</f>
        <v>PE</v>
      </c>
      <c r="G195" s="5">
        <f>VLOOKUP(C195,PUTS!A$186:F$296,4,0)</f>
        <v>640</v>
      </c>
      <c r="H195" s="6">
        <f>VLOOKUP(C195,PUTS!A$186:F$296,5,0)</f>
        <v>3.45</v>
      </c>
      <c r="I195" s="5">
        <f>VLOOKUP(C195,PUTS!A$186:F$296,6,0)</f>
        <v>67500</v>
      </c>
      <c r="J195" s="6">
        <f>VLOOKUP(A195,PV_DAY!A$2:M$913,9,0)</f>
        <v>3.75</v>
      </c>
      <c r="K195" s="5">
        <f>VLOOKUP(A195,PV_DAY!A$2:M$913,13,0)</f>
        <v>67500</v>
      </c>
      <c r="L195" s="4" t="str">
        <f t="shared" si="52"/>
        <v>BULLISH</v>
      </c>
      <c r="M195" s="8" t="str">
        <f t="shared" si="53"/>
        <v>GOOD FOR SHORT</v>
      </c>
      <c r="N195" s="5">
        <f>VLOOKUP(B195,LOT!A$1:B$157,2,0)</f>
        <v>500</v>
      </c>
      <c r="O195" s="6" t="str">
        <f t="shared" si="54"/>
        <v/>
      </c>
      <c r="P195" s="4" t="str">
        <f t="shared" ref="P195:P201" si="56">IF(AND(F195="CE",H195&gt;=J195),"BULLISH",IF(AND(F195="CE",H195&lt;J195),"BEARISH",IF(AND(F195="PE",H195&gt;=J195),"BEARISH",IF(AND(F195="PE",H195&lt;J195),"BULLISH",""))))</f>
        <v>BULLISH</v>
      </c>
      <c r="Q195" s="20">
        <f t="shared" ref="Q195:Q201" si="57">IF(L195&lt;&gt;"",(((I195-K195)/K195)*100),"")</f>
        <v>0</v>
      </c>
      <c r="R195" s="20"/>
      <c r="S195" s="4" t="str">
        <f t="shared" si="45"/>
        <v/>
      </c>
      <c r="T195" t="str">
        <f t="shared" si="51"/>
        <v>BULLISH</v>
      </c>
      <c r="U195" t="str">
        <f t="shared" ref="U195:U201" si="58">IFERROR(P195,0)</f>
        <v>BULLISH</v>
      </c>
      <c r="V195">
        <f t="shared" ref="V195:V201" si="59">IF(T195="BULLISH",1,IF(T195="BEARISH",-1,0))</f>
        <v>1</v>
      </c>
      <c r="W195">
        <f t="shared" ref="W195:W201" si="60">IF(U195="BULLISH",1,IF(U195="BEARISH",-1,0))</f>
        <v>1</v>
      </c>
      <c r="X195" s="32" t="e">
        <f>VLOOKUP(E195,FUTURE!B$3:G$25,6,0)</f>
        <v>#N/A</v>
      </c>
    </row>
    <row r="196" spans="1:24">
      <c r="A196" t="str">
        <f t="shared" si="49"/>
        <v>HEROMOTOCOPE1500</v>
      </c>
      <c r="B196" t="str">
        <f t="shared" si="55"/>
        <v>HEROMOTOCO</v>
      </c>
      <c r="C196">
        <f t="shared" si="50"/>
        <v>287</v>
      </c>
      <c r="E196" s="4" t="str">
        <f>VLOOKUP(C196,PUTS!A$186:F$296,2,0)</f>
        <v>HEROMOTOCO</v>
      </c>
      <c r="F196" s="10" t="str">
        <f>VLOOKUP(C196,PUTS!A$186:F$296,3,0)</f>
        <v>PE</v>
      </c>
      <c r="G196" s="5">
        <f>VLOOKUP(C196,PUTS!A$186:F$296,4,0)</f>
        <v>1500</v>
      </c>
      <c r="H196" s="6">
        <f>VLOOKUP(C196,PUTS!A$186:F$296,5,0)</f>
        <v>34</v>
      </c>
      <c r="I196" s="5">
        <f>VLOOKUP(C196,PUTS!A$186:F$296,6,0)</f>
        <v>28125</v>
      </c>
      <c r="J196" s="6">
        <f>VLOOKUP(A196,PV_DAY!A$2:M$913,9,0)</f>
        <v>38.15</v>
      </c>
      <c r="K196" s="5">
        <f>VLOOKUP(A196,PV_DAY!A$2:M$913,13,0)</f>
        <v>28125</v>
      </c>
      <c r="L196" s="4" t="str">
        <f t="shared" si="52"/>
        <v>BULLISH</v>
      </c>
      <c r="M196" s="8" t="str">
        <f t="shared" si="53"/>
        <v>GOOD FOR SHORT</v>
      </c>
      <c r="N196" s="5">
        <f>VLOOKUP(B196,LOT!A$1:B$157,2,0)</f>
        <v>125</v>
      </c>
      <c r="O196" s="6" t="str">
        <f t="shared" si="54"/>
        <v/>
      </c>
      <c r="P196" s="4" t="str">
        <f t="shared" si="56"/>
        <v>BULLISH</v>
      </c>
      <c r="Q196" s="20">
        <f t="shared" si="57"/>
        <v>0</v>
      </c>
      <c r="R196" s="20"/>
      <c r="S196" s="4" t="str">
        <f t="shared" si="45"/>
        <v/>
      </c>
      <c r="T196" t="str">
        <f t="shared" si="51"/>
        <v>BULLISH</v>
      </c>
      <c r="U196" t="str">
        <f t="shared" si="58"/>
        <v>BULLISH</v>
      </c>
      <c r="V196">
        <f t="shared" si="59"/>
        <v>1</v>
      </c>
      <c r="W196">
        <f t="shared" si="60"/>
        <v>1</v>
      </c>
      <c r="X196" s="32" t="e">
        <f>VLOOKUP(E196,FUTURE!B$3:G$25,6,0)</f>
        <v>#N/A</v>
      </c>
    </row>
    <row r="197" spans="1:24">
      <c r="A197" t="str">
        <f t="shared" si="49"/>
        <v>LTPE1420</v>
      </c>
      <c r="B197" t="str">
        <f t="shared" si="55"/>
        <v>LT</v>
      </c>
      <c r="C197">
        <f t="shared" si="50"/>
        <v>288</v>
      </c>
      <c r="E197" s="4" t="str">
        <f>VLOOKUP(C197,PUTS!A$186:F$296,2,0)</f>
        <v xml:space="preserve">LT </v>
      </c>
      <c r="F197" s="10" t="str">
        <f>VLOOKUP(C197,PUTS!A$186:F$296,3,0)</f>
        <v>PE</v>
      </c>
      <c r="G197" s="5">
        <f>VLOOKUP(C197,PUTS!A$186:F$296,4,0)</f>
        <v>1420</v>
      </c>
      <c r="H197" s="6">
        <f>VLOOKUP(C197,PUTS!A$186:F$296,5,0)</f>
        <v>24.6</v>
      </c>
      <c r="I197" s="5">
        <f>VLOOKUP(C197,PUTS!A$186:F$296,6,0)</f>
        <v>19000</v>
      </c>
      <c r="J197" s="6">
        <f>VLOOKUP(A197,PV_DAY!A$2:M$913,9,0)</f>
        <v>25.2</v>
      </c>
      <c r="K197" s="5">
        <f>VLOOKUP(A197,PV_DAY!A$2:M$913,13,0)</f>
        <v>19000</v>
      </c>
      <c r="L197" s="4" t="str">
        <f t="shared" si="52"/>
        <v>BULLISH</v>
      </c>
      <c r="M197" s="8" t="str">
        <f t="shared" si="53"/>
        <v>GOOD FOR SHORT</v>
      </c>
      <c r="N197" s="5">
        <f>VLOOKUP(B197,LOT!A$1:B$157,2,0)</f>
        <v>250</v>
      </c>
      <c r="O197" s="6" t="str">
        <f t="shared" si="54"/>
        <v/>
      </c>
      <c r="P197" s="4" t="str">
        <f t="shared" si="56"/>
        <v>BULLISH</v>
      </c>
      <c r="Q197" s="20">
        <f t="shared" si="57"/>
        <v>0</v>
      </c>
      <c r="R197" s="20"/>
      <c r="S197" s="4" t="str">
        <f t="shared" si="45"/>
        <v/>
      </c>
      <c r="T197" t="str">
        <f t="shared" si="51"/>
        <v>BULLISH</v>
      </c>
      <c r="U197" t="str">
        <f t="shared" si="58"/>
        <v>BULLISH</v>
      </c>
      <c r="V197">
        <f t="shared" si="59"/>
        <v>1</v>
      </c>
      <c r="W197">
        <f t="shared" si="60"/>
        <v>1</v>
      </c>
      <c r="X197" s="32" t="e">
        <f>VLOOKUP(E197,FUTURE!B$3:G$25,6,0)</f>
        <v>#N/A</v>
      </c>
    </row>
    <row r="198" spans="1:24">
      <c r="A198" t="str">
        <f t="shared" si="49"/>
        <v>RELCAPITALPE320</v>
      </c>
      <c r="B198" t="str">
        <f t="shared" si="55"/>
        <v>RELCAPITAL</v>
      </c>
      <c r="C198">
        <f t="shared" si="50"/>
        <v>289</v>
      </c>
      <c r="E198" s="4" t="str">
        <f>VLOOKUP(C198,PUTS!A$186:F$296,2,0)</f>
        <v>RELCAPITAL</v>
      </c>
      <c r="F198" s="10" t="str">
        <f>VLOOKUP(C198,PUTS!A$186:F$296,3,0)</f>
        <v>PE</v>
      </c>
      <c r="G198" s="5">
        <f>VLOOKUP(C198,PUTS!A$186:F$296,4,0)</f>
        <v>320</v>
      </c>
      <c r="H198" s="6">
        <f>VLOOKUP(C198,PUTS!A$186:F$296,5,0)</f>
        <v>5.05</v>
      </c>
      <c r="I198" s="5">
        <f>VLOOKUP(C198,PUTS!A$186:F$296,6,0)</f>
        <v>539000</v>
      </c>
      <c r="J198" s="6">
        <f>VLOOKUP(A198,PV_DAY!A$2:M$913,9,0)</f>
        <v>5</v>
      </c>
      <c r="K198" s="5">
        <f>VLOOKUP(A198,PV_DAY!A$2:M$913,13,0)</f>
        <v>539000</v>
      </c>
      <c r="L198" s="4" t="str">
        <f t="shared" si="52"/>
        <v>BEARISH</v>
      </c>
      <c r="M198" s="8" t="str">
        <f t="shared" si="53"/>
        <v>GOOD FOR LONG</v>
      </c>
      <c r="N198" s="5">
        <f>VLOOKUP(B198,LOT!A$1:B$157,2,0)</f>
        <v>1000</v>
      </c>
      <c r="O198" s="6">
        <f t="shared" si="54"/>
        <v>5050</v>
      </c>
      <c r="P198" s="4" t="str">
        <f t="shared" si="56"/>
        <v>BEARISH</v>
      </c>
      <c r="Q198" s="20">
        <f t="shared" si="57"/>
        <v>0</v>
      </c>
      <c r="R198" s="20"/>
      <c r="S198" s="4" t="str">
        <f t="shared" si="45"/>
        <v/>
      </c>
      <c r="T198" t="str">
        <f t="shared" si="51"/>
        <v>BEARISH</v>
      </c>
      <c r="U198" t="str">
        <f t="shared" si="58"/>
        <v>BEARISH</v>
      </c>
      <c r="V198">
        <f t="shared" si="59"/>
        <v>-1</v>
      </c>
      <c r="W198">
        <f t="shared" si="60"/>
        <v>-1</v>
      </c>
      <c r="X198" s="32" t="e">
        <f>VLOOKUP(E198,FUTURE!B$3:G$25,6,0)</f>
        <v>#N/A</v>
      </c>
    </row>
    <row r="199" spans="1:24">
      <c r="A199" t="str">
        <f t="shared" si="49"/>
        <v>IDFCPE150</v>
      </c>
      <c r="B199" t="str">
        <f t="shared" si="55"/>
        <v>IDFC</v>
      </c>
      <c r="C199">
        <f t="shared" si="50"/>
        <v>290</v>
      </c>
      <c r="E199" s="4" t="str">
        <f>VLOOKUP(C199,PUTS!A$186:F$296,2,0)</f>
        <v xml:space="preserve">IDFC </v>
      </c>
      <c r="F199" s="10" t="str">
        <f>VLOOKUP(C199,PUTS!A$186:F$296,3,0)</f>
        <v>PE</v>
      </c>
      <c r="G199" s="5">
        <f>VLOOKUP(C199,PUTS!A$186:F$296,4,0)</f>
        <v>150</v>
      </c>
      <c r="H199" s="6">
        <f>VLOOKUP(C199,PUTS!A$186:F$296,5,0)</f>
        <v>1.8</v>
      </c>
      <c r="I199" s="5">
        <f>VLOOKUP(C199,PUTS!A$186:F$296,6,0)</f>
        <v>432000</v>
      </c>
      <c r="J199" s="6">
        <f>VLOOKUP(A199,PV_DAY!A$2:M$913,9,0)</f>
        <v>1.95</v>
      </c>
      <c r="K199" s="5">
        <f>VLOOKUP(A199,PV_DAY!A$2:M$913,13,0)</f>
        <v>432000</v>
      </c>
      <c r="L199" s="4" t="str">
        <f t="shared" si="52"/>
        <v>BULLISH</v>
      </c>
      <c r="M199" s="8" t="str">
        <f t="shared" si="53"/>
        <v>GOOD FOR SHORT</v>
      </c>
      <c r="N199" s="5">
        <f>VLOOKUP(B199,LOT!A$1:B$157,2,0)</f>
        <v>2000</v>
      </c>
      <c r="O199" s="6" t="str">
        <f t="shared" si="54"/>
        <v/>
      </c>
      <c r="P199" s="4" t="str">
        <f t="shared" si="56"/>
        <v>BULLISH</v>
      </c>
      <c r="Q199" s="20">
        <f t="shared" si="57"/>
        <v>0</v>
      </c>
      <c r="R199" s="20"/>
      <c r="S199" s="4" t="str">
        <f t="shared" si="45"/>
        <v/>
      </c>
      <c r="T199" t="str">
        <f t="shared" si="51"/>
        <v>BULLISH</v>
      </c>
      <c r="U199" t="str">
        <f t="shared" si="58"/>
        <v>BULLISH</v>
      </c>
      <c r="V199">
        <f t="shared" si="59"/>
        <v>1</v>
      </c>
      <c r="W199">
        <f t="shared" si="60"/>
        <v>1</v>
      </c>
      <c r="X199" s="32" t="e">
        <f>VLOOKUP(E199,FUTURE!B$3:G$25,6,0)</f>
        <v>#N/A</v>
      </c>
    </row>
    <row r="200" spans="1:24">
      <c r="A200" t="str">
        <f t="shared" si="49"/>
        <v>JPASSOCIATPE72.5</v>
      </c>
      <c r="B200" t="str">
        <f t="shared" si="55"/>
        <v>JPASSOCIAT</v>
      </c>
      <c r="C200">
        <f t="shared" si="50"/>
        <v>291</v>
      </c>
      <c r="E200" s="4" t="str">
        <f>VLOOKUP(C200,PUTS!A$186:F$296,2,0)</f>
        <v>JPASSOCIAT</v>
      </c>
      <c r="F200" s="10" t="str">
        <f>VLOOKUP(C200,PUTS!A$186:F$296,3,0)</f>
        <v>PE</v>
      </c>
      <c r="G200" s="5">
        <f>VLOOKUP(C200,PUTS!A$186:F$296,4,0)</f>
        <v>72.5</v>
      </c>
      <c r="H200" s="6">
        <f>VLOOKUP(C200,PUTS!A$186:F$296,5,0)</f>
        <v>1.2</v>
      </c>
      <c r="I200" s="5">
        <f>VLOOKUP(C200,PUTS!A$186:F$296,6,0)</f>
        <v>1788000</v>
      </c>
      <c r="J200" s="6">
        <f>VLOOKUP(A200,PV_DAY!A$2:M$913,9,0)</f>
        <v>1.3</v>
      </c>
      <c r="K200" s="5">
        <f>VLOOKUP(A200,PV_DAY!A$2:M$913,13,0)</f>
        <v>1788000</v>
      </c>
      <c r="L200" s="4" t="str">
        <f t="shared" si="52"/>
        <v>BULLISH</v>
      </c>
      <c r="M200" s="8" t="str">
        <f t="shared" si="53"/>
        <v>GOOD FOR SHORT</v>
      </c>
      <c r="N200" s="5">
        <f>VLOOKUP(B200,LOT!A$1:B$157,2,0)</f>
        <v>4000</v>
      </c>
      <c r="O200" s="6" t="str">
        <f t="shared" si="54"/>
        <v/>
      </c>
      <c r="P200" s="4" t="str">
        <f t="shared" si="56"/>
        <v>BULLISH</v>
      </c>
      <c r="Q200" s="20">
        <f t="shared" si="57"/>
        <v>0</v>
      </c>
      <c r="R200" s="20"/>
      <c r="S200" s="4" t="str">
        <f t="shared" si="45"/>
        <v>Short Covering</v>
      </c>
      <c r="T200" t="str">
        <f t="shared" si="51"/>
        <v>BULLISH</v>
      </c>
      <c r="U200" t="str">
        <f t="shared" si="58"/>
        <v>BULLISH</v>
      </c>
      <c r="V200">
        <f t="shared" si="59"/>
        <v>1</v>
      </c>
      <c r="W200">
        <f t="shared" si="60"/>
        <v>1</v>
      </c>
      <c r="X200" s="32" t="str">
        <f>VLOOKUP(E200,FUTURE!B$3:G$25,6,0)</f>
        <v>Short Covering</v>
      </c>
    </row>
    <row r="201" spans="1:24">
      <c r="A201" t="str">
        <f t="shared" si="49"/>
        <v>UNITECHPE22.5</v>
      </c>
      <c r="B201" t="str">
        <f t="shared" si="55"/>
        <v>UNITECH</v>
      </c>
      <c r="C201">
        <f t="shared" si="50"/>
        <v>292</v>
      </c>
      <c r="E201" s="4" t="str">
        <f>VLOOKUP(C201,PUTS!A$186:F$296,2,0)</f>
        <v xml:space="preserve">UNITECH </v>
      </c>
      <c r="F201" s="10" t="str">
        <f>VLOOKUP(C201,PUTS!A$186:F$296,3,0)</f>
        <v>PE</v>
      </c>
      <c r="G201" s="5">
        <f>VLOOKUP(C201,PUTS!A$186:F$296,4,0)</f>
        <v>22.5</v>
      </c>
      <c r="H201" s="6">
        <f>VLOOKUP(C201,PUTS!A$186:F$296,5,0)</f>
        <v>0.1</v>
      </c>
      <c r="I201" s="5">
        <f>VLOOKUP(C201,PUTS!A$186:F$296,6,0)</f>
        <v>3410000</v>
      </c>
      <c r="J201" s="6">
        <f>VLOOKUP(A201,PV_DAY!A$2:M$913,9,0)</f>
        <v>0.1</v>
      </c>
      <c r="K201" s="5">
        <f>VLOOKUP(A201,PV_DAY!A$2:M$913,13,0)</f>
        <v>3410000</v>
      </c>
      <c r="L201" s="4" t="str">
        <f t="shared" si="52"/>
        <v>BEARISH</v>
      </c>
      <c r="M201" s="8" t="str">
        <f t="shared" si="53"/>
        <v>GOOD FOR LONG</v>
      </c>
      <c r="N201" s="5">
        <f>VLOOKUP(B201,LOT!A$1:B$157,2,0)</f>
        <v>10000</v>
      </c>
      <c r="O201" s="6">
        <f t="shared" si="54"/>
        <v>1000</v>
      </c>
      <c r="P201" s="4" t="str">
        <f t="shared" si="56"/>
        <v>BEARISH</v>
      </c>
      <c r="Q201" s="20">
        <f t="shared" si="57"/>
        <v>0</v>
      </c>
      <c r="R201" s="20"/>
      <c r="S201" s="4" t="str">
        <f t="shared" si="45"/>
        <v/>
      </c>
      <c r="T201" t="str">
        <f t="shared" si="51"/>
        <v>BEARISH</v>
      </c>
      <c r="U201" t="str">
        <f t="shared" si="58"/>
        <v>BEARISH</v>
      </c>
      <c r="V201">
        <f t="shared" si="59"/>
        <v>-1</v>
      </c>
      <c r="W201">
        <f t="shared" si="60"/>
        <v>-1</v>
      </c>
      <c r="X201" s="32" t="e">
        <f>VLOOKUP(E201,FUTURE!B$3:G$25,6,0)</f>
        <v>#N/A</v>
      </c>
    </row>
    <row r="202" spans="1:24">
      <c r="V202">
        <f>SUM(V2:V201)</f>
        <v>42</v>
      </c>
      <c r="W202">
        <f>SUM(W2:W201)</f>
        <v>42</v>
      </c>
    </row>
    <row r="203" spans="1:24">
      <c r="E203" s="11" t="s">
        <v>442</v>
      </c>
      <c r="W203">
        <f>SUM(V2:W201)</f>
        <v>84</v>
      </c>
    </row>
    <row r="204" spans="1:24">
      <c r="E204" s="12" t="s">
        <v>455</v>
      </c>
    </row>
    <row r="205" spans="1:24">
      <c r="E205" s="12" t="s">
        <v>447</v>
      </c>
    </row>
    <row r="206" spans="1:24">
      <c r="E206" s="11" t="s">
        <v>446</v>
      </c>
    </row>
    <row r="207" spans="1:24">
      <c r="E207" s="11" t="s">
        <v>443</v>
      </c>
    </row>
    <row r="208" spans="1:24">
      <c r="E208" s="11" t="s">
        <v>444</v>
      </c>
    </row>
    <row r="209" spans="5:5">
      <c r="E209" s="11" t="s">
        <v>445</v>
      </c>
    </row>
    <row r="210" spans="5:5">
      <c r="E210" s="11" t="s">
        <v>448</v>
      </c>
    </row>
  </sheetData>
  <conditionalFormatting sqref="X1 V7:V11 L2:L201 P1:P1048576 S1">
    <cfRule type="containsText" dxfId="19" priority="29" stopIfTrue="1" operator="containsText" text="BULLISH">
      <formula>NOT(ISERROR(SEARCH("BULLISH",L1)))</formula>
    </cfRule>
    <cfRule type="containsText" dxfId="18" priority="30" stopIfTrue="1" operator="containsText" text="BEARISH">
      <formula>NOT(ISERROR(SEARCH("BEARISH",L1)))</formula>
    </cfRule>
  </conditionalFormatting>
  <conditionalFormatting sqref="M2:M201">
    <cfRule type="containsText" dxfId="17" priority="27" stopIfTrue="1" operator="containsText" text="GOOD FOR LONG">
      <formula>NOT(ISERROR(SEARCH("GOOD FOR LONG",M2)))</formula>
    </cfRule>
    <cfRule type="containsText" dxfId="16" priority="28" stopIfTrue="1" operator="containsText" text="GOOD FOR SHORT">
      <formula>NOT(ISERROR(SEARCH("GOOD FOR SHORT",M2)))</formula>
    </cfRule>
  </conditionalFormatting>
  <conditionalFormatting sqref="Q1:R1">
    <cfRule type="containsText" dxfId="15" priority="22" stopIfTrue="1" operator="containsText" text="BE READY, TO SHORT">
      <formula>NOT(ISERROR(SEARCH("BE READY, TO SHORT",Q1)))</formula>
    </cfRule>
    <cfRule type="containsText" dxfId="14" priority="23" stopIfTrue="1" operator="containsText" text="HOLD SHORT, WITH STOP LOSS">
      <formula>NOT(ISERROR(SEARCH("HOLD SHORT, WITH STOP LOSS",Q1)))</formula>
    </cfRule>
    <cfRule type="containsText" dxfId="13" priority="24" stopIfTrue="1" operator="containsText" text="HOLD LONG, WITH STOP LOSS">
      <formula>NOT(ISERROR(SEARCH("HOLD LONG, WITH STOP LOSS",Q1)))</formula>
    </cfRule>
  </conditionalFormatting>
  <conditionalFormatting sqref="Q1:R1">
    <cfRule type="containsText" dxfId="12" priority="20" stopIfTrue="1" operator="containsText" text="NO ACTION">
      <formula>NOT(ISERROR(SEARCH("NO ACTION",Q1)))</formula>
    </cfRule>
    <cfRule type="containsText" dxfId="11" priority="21" stopIfTrue="1" operator="containsText" text="BE READY, TO LONG">
      <formula>NOT(ISERROR(SEARCH("BE READY, TO LONG",Q1)))</formula>
    </cfRule>
  </conditionalFormatting>
  <conditionalFormatting sqref="Q1:R1">
    <cfRule type="containsText" dxfId="10" priority="18" stopIfTrue="1" operator="containsText" text="LONG">
      <formula>NOT(ISERROR(SEARCH("LONG",Q1)))</formula>
    </cfRule>
    <cfRule type="containsText" dxfId="9" priority="19" stopIfTrue="1" operator="containsText" text="SHORT">
      <formula>NOT(ISERROR(SEARCH("SHORT",Q1)))</formula>
    </cfRule>
  </conditionalFormatting>
  <conditionalFormatting sqref="Q1:R1">
    <cfRule type="containsText" dxfId="8" priority="17" stopIfTrue="1" operator="containsText" text="WAIT">
      <formula>NOT(ISERROR(SEARCH("WAIT",Q1)))</formula>
    </cfRule>
  </conditionalFormatting>
  <conditionalFormatting sqref="X1">
    <cfRule type="containsText" dxfId="7" priority="12" stopIfTrue="1" operator="containsText" text="NEUTRAL">
      <formula>NOT(ISERROR(SEARCH("NEUTRAL",X1)))</formula>
    </cfRule>
    <cfRule type="containsText" dxfId="6" priority="15" stopIfTrue="1" operator="containsText" text="BULLISH">
      <formula>NOT(ISERROR(SEARCH("BULLISH",X1)))</formula>
    </cfRule>
    <cfRule type="containsText" dxfId="5" priority="16" stopIfTrue="1" operator="containsText" text="BEARISH">
      <formula>NOT(ISERROR(SEARCH("BEARISH",X1)))</formula>
    </cfRule>
  </conditionalFormatting>
  <conditionalFormatting sqref="S2:S201">
    <cfRule type="containsText" dxfId="4" priority="3" stopIfTrue="1" operator="containsText" text="Long Unwinding">
      <formula>NOT(ISERROR(SEARCH("Long Unwinding",S2)))</formula>
    </cfRule>
    <cfRule type="containsText" dxfId="3" priority="4" stopIfTrue="1" operator="containsText" text="Short Build Up">
      <formula>NOT(ISERROR(SEARCH("Short Build Up",S2)))</formula>
    </cfRule>
    <cfRule type="containsText" dxfId="2" priority="5" stopIfTrue="1" operator="containsText" text="Long Build Up">
      <formula>NOT(ISERROR(SEARCH("Long Build Up",S2)))</formula>
    </cfRule>
    <cfRule type="containsText" dxfId="1" priority="6" stopIfTrue="1" operator="containsText" text="Short Covering">
      <formula>NOT(ISERROR(SEARCH("Short Covering",S2)))</formula>
    </cfRule>
    <cfRule type="containsText" dxfId="0" priority="7" stopIfTrue="1" operator="containsText" text="BEARISH">
      <formula>NOT(ISERROR(SEARCH("BEARISH",S2)))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57"/>
  <sheetViews>
    <sheetView topLeftCell="A136" workbookViewId="0">
      <selection activeCell="A5" sqref="A5"/>
    </sheetView>
  </sheetViews>
  <sheetFormatPr defaultRowHeight="15"/>
  <cols>
    <col min="1" max="1" width="14.140625" bestFit="1" customWidth="1"/>
  </cols>
  <sheetData>
    <row r="1" spans="1:2">
      <c r="A1" t="s">
        <v>272</v>
      </c>
      <c r="B1" s="9">
        <v>41346</v>
      </c>
    </row>
    <row r="2" spans="1:2">
      <c r="A2" t="s">
        <v>392</v>
      </c>
      <c r="B2">
        <v>25</v>
      </c>
    </row>
    <row r="3" spans="1:2">
      <c r="A3" t="s">
        <v>393</v>
      </c>
      <c r="B3">
        <v>100</v>
      </c>
    </row>
    <row r="4" spans="1:2">
      <c r="A4" t="s">
        <v>394</v>
      </c>
      <c r="B4">
        <v>50</v>
      </c>
    </row>
    <row r="5" spans="1:2">
      <c r="A5" t="s">
        <v>395</v>
      </c>
      <c r="B5">
        <v>75</v>
      </c>
    </row>
    <row r="6" spans="1:2">
      <c r="A6" t="s">
        <v>396</v>
      </c>
      <c r="B6">
        <v>25</v>
      </c>
    </row>
    <row r="7" spans="1:2">
      <c r="A7" t="s">
        <v>397</v>
      </c>
      <c r="B7">
        <v>50</v>
      </c>
    </row>
    <row r="8" spans="1:2">
      <c r="A8" t="s">
        <v>398</v>
      </c>
      <c r="B8">
        <v>150</v>
      </c>
    </row>
    <row r="9" spans="1:2">
      <c r="A9" t="s">
        <v>399</v>
      </c>
      <c r="B9">
        <v>50</v>
      </c>
    </row>
    <row r="10" spans="1:2">
      <c r="A10" t="s">
        <v>400</v>
      </c>
      <c r="B10">
        <v>250</v>
      </c>
    </row>
    <row r="11" spans="1:2">
      <c r="A11" t="s">
        <v>121</v>
      </c>
      <c r="B11" s="9">
        <v>41346</v>
      </c>
    </row>
    <row r="12" spans="1:2">
      <c r="A12" t="s">
        <v>401</v>
      </c>
      <c r="B12">
        <v>250</v>
      </c>
    </row>
    <row r="13" spans="1:2">
      <c r="A13" t="s">
        <v>338</v>
      </c>
      <c r="B13">
        <v>250</v>
      </c>
    </row>
    <row r="14" spans="1:2">
      <c r="A14" t="s">
        <v>351</v>
      </c>
      <c r="B14">
        <v>2000</v>
      </c>
    </row>
    <row r="15" spans="1:2">
      <c r="A15" t="s">
        <v>268</v>
      </c>
      <c r="B15">
        <v>2000</v>
      </c>
    </row>
    <row r="16" spans="1:2">
      <c r="A16" t="s">
        <v>402</v>
      </c>
      <c r="B16">
        <v>8000</v>
      </c>
    </row>
    <row r="17" spans="1:2">
      <c r="A17" t="s">
        <v>356</v>
      </c>
      <c r="B17">
        <v>2000</v>
      </c>
    </row>
    <row r="18" spans="1:2">
      <c r="A18" t="s">
        <v>322</v>
      </c>
      <c r="B18">
        <v>2000</v>
      </c>
    </row>
    <row r="19" spans="1:2">
      <c r="A19" t="s">
        <v>403</v>
      </c>
      <c r="B19">
        <v>4000</v>
      </c>
    </row>
    <row r="20" spans="1:2">
      <c r="A20" t="s">
        <v>333</v>
      </c>
      <c r="B20">
        <v>4000</v>
      </c>
    </row>
    <row r="21" spans="1:2">
      <c r="A21" t="s">
        <v>381</v>
      </c>
      <c r="B21">
        <v>4000</v>
      </c>
    </row>
    <row r="22" spans="1:2">
      <c r="A22" t="s">
        <v>349</v>
      </c>
      <c r="B22">
        <v>9000</v>
      </c>
    </row>
    <row r="23" spans="1:2">
      <c r="A23" t="s">
        <v>368</v>
      </c>
      <c r="B23">
        <v>125</v>
      </c>
    </row>
    <row r="24" spans="1:2">
      <c r="A24" t="s">
        <v>340</v>
      </c>
      <c r="B24">
        <v>2000</v>
      </c>
    </row>
    <row r="25" spans="1:2">
      <c r="A25" t="s">
        <v>295</v>
      </c>
      <c r="B25">
        <v>250</v>
      </c>
    </row>
    <row r="26" spans="1:2">
      <c r="A26" t="s">
        <v>262</v>
      </c>
      <c r="B26">
        <v>125</v>
      </c>
    </row>
    <row r="27" spans="1:2">
      <c r="A27" t="s">
        <v>339</v>
      </c>
      <c r="B27">
        <v>500</v>
      </c>
    </row>
    <row r="28" spans="1:2">
      <c r="A28" t="s">
        <v>361</v>
      </c>
      <c r="B28">
        <v>1000</v>
      </c>
    </row>
    <row r="29" spans="1:2">
      <c r="A29" t="s">
        <v>346</v>
      </c>
      <c r="B29">
        <v>250</v>
      </c>
    </row>
    <row r="30" spans="1:2">
      <c r="A30" t="s">
        <v>404</v>
      </c>
      <c r="B30">
        <v>1000</v>
      </c>
    </row>
    <row r="31" spans="1:2">
      <c r="A31" t="s">
        <v>129</v>
      </c>
      <c r="B31">
        <v>1000</v>
      </c>
    </row>
    <row r="32" spans="1:2">
      <c r="A32" t="s">
        <v>299</v>
      </c>
      <c r="B32">
        <v>1000</v>
      </c>
    </row>
    <row r="33" spans="1:2">
      <c r="A33" t="s">
        <v>405</v>
      </c>
      <c r="B33">
        <v>508</v>
      </c>
    </row>
    <row r="34" spans="1:2">
      <c r="A34" t="s">
        <v>387</v>
      </c>
      <c r="B34">
        <v>1000</v>
      </c>
    </row>
    <row r="35" spans="1:2">
      <c r="A35" t="s">
        <v>320</v>
      </c>
      <c r="B35">
        <v>1000</v>
      </c>
    </row>
    <row r="36" spans="1:2">
      <c r="A36" t="s">
        <v>312</v>
      </c>
      <c r="B36">
        <v>1000</v>
      </c>
    </row>
    <row r="37" spans="1:2">
      <c r="A37" t="s">
        <v>374</v>
      </c>
      <c r="B37">
        <v>1000</v>
      </c>
    </row>
    <row r="38" spans="1:2">
      <c r="A38" t="s">
        <v>267</v>
      </c>
      <c r="B38">
        <v>1000</v>
      </c>
    </row>
    <row r="39" spans="1:2">
      <c r="A39" t="s">
        <v>406</v>
      </c>
      <c r="B39">
        <v>1000</v>
      </c>
    </row>
    <row r="40" spans="1:2">
      <c r="A40" t="s">
        <v>265</v>
      </c>
      <c r="B40">
        <v>4000</v>
      </c>
    </row>
    <row r="41" spans="1:2">
      <c r="A41" t="s">
        <v>336</v>
      </c>
      <c r="B41">
        <v>1000</v>
      </c>
    </row>
    <row r="42" spans="1:2">
      <c r="A42" t="s">
        <v>324</v>
      </c>
      <c r="B42">
        <v>1000</v>
      </c>
    </row>
    <row r="43" spans="1:2">
      <c r="A43" t="s">
        <v>407</v>
      </c>
      <c r="B43">
        <v>250</v>
      </c>
    </row>
    <row r="44" spans="1:2">
      <c r="A44" t="s">
        <v>355</v>
      </c>
      <c r="B44">
        <v>2000</v>
      </c>
    </row>
    <row r="45" spans="1:2">
      <c r="A45" t="s">
        <v>382</v>
      </c>
      <c r="B45">
        <v>2000</v>
      </c>
    </row>
    <row r="46" spans="1:2">
      <c r="A46" t="s">
        <v>347</v>
      </c>
      <c r="B46">
        <v>4000</v>
      </c>
    </row>
    <row r="47" spans="1:2">
      <c r="A47" t="s">
        <v>352</v>
      </c>
      <c r="B47">
        <v>4000</v>
      </c>
    </row>
    <row r="48" spans="1:2">
      <c r="A48" t="s">
        <v>408</v>
      </c>
      <c r="B48">
        <v>250</v>
      </c>
    </row>
    <row r="49" spans="1:2">
      <c r="A49" t="s">
        <v>288</v>
      </c>
      <c r="B49">
        <v>1000</v>
      </c>
    </row>
    <row r="50" spans="1:2">
      <c r="A50" t="s">
        <v>371</v>
      </c>
      <c r="B50">
        <v>125</v>
      </c>
    </row>
    <row r="51" spans="1:2">
      <c r="A51" t="s">
        <v>388</v>
      </c>
      <c r="B51">
        <v>2000</v>
      </c>
    </row>
    <row r="52" spans="1:2">
      <c r="A52" t="s">
        <v>409</v>
      </c>
      <c r="B52">
        <v>500</v>
      </c>
    </row>
    <row r="53" spans="1:2">
      <c r="A53" t="s">
        <v>366</v>
      </c>
      <c r="B53">
        <v>250</v>
      </c>
    </row>
    <row r="54" spans="1:2">
      <c r="A54" t="s">
        <v>364</v>
      </c>
      <c r="B54">
        <v>1000</v>
      </c>
    </row>
    <row r="55" spans="1:2">
      <c r="A55" t="s">
        <v>332</v>
      </c>
      <c r="B55">
        <v>10000</v>
      </c>
    </row>
    <row r="56" spans="1:2">
      <c r="A56" t="s">
        <v>367</v>
      </c>
      <c r="B56">
        <v>1000</v>
      </c>
    </row>
    <row r="57" spans="1:2">
      <c r="A57" t="s">
        <v>410</v>
      </c>
      <c r="B57">
        <v>125</v>
      </c>
    </row>
    <row r="58" spans="1:2">
      <c r="A58" t="s">
        <v>411</v>
      </c>
      <c r="B58">
        <v>4000</v>
      </c>
    </row>
    <row r="59" spans="1:2">
      <c r="A59" t="s">
        <v>357</v>
      </c>
      <c r="B59">
        <v>16000</v>
      </c>
    </row>
    <row r="60" spans="1:2">
      <c r="A60" t="s">
        <v>412</v>
      </c>
      <c r="B60">
        <v>500</v>
      </c>
    </row>
    <row r="61" spans="1:2">
      <c r="A61" t="s">
        <v>337</v>
      </c>
      <c r="B61">
        <v>500</v>
      </c>
    </row>
    <row r="62" spans="1:2">
      <c r="A62" t="s">
        <v>310</v>
      </c>
      <c r="B62">
        <v>500</v>
      </c>
    </row>
    <row r="63" spans="1:2">
      <c r="A63" t="s">
        <v>329</v>
      </c>
      <c r="B63">
        <v>500</v>
      </c>
    </row>
    <row r="64" spans="1:2">
      <c r="A64" t="s">
        <v>297</v>
      </c>
      <c r="B64">
        <v>4000</v>
      </c>
    </row>
    <row r="65" spans="1:2">
      <c r="A65" t="s">
        <v>135</v>
      </c>
      <c r="B65">
        <v>125</v>
      </c>
    </row>
    <row r="66" spans="1:2">
      <c r="A66" t="s">
        <v>348</v>
      </c>
      <c r="B66">
        <v>2000</v>
      </c>
    </row>
    <row r="67" spans="1:2">
      <c r="A67" t="s">
        <v>301</v>
      </c>
      <c r="B67">
        <v>2000</v>
      </c>
    </row>
    <row r="68" spans="1:2">
      <c r="A68" t="s">
        <v>327</v>
      </c>
      <c r="B68">
        <v>1000</v>
      </c>
    </row>
    <row r="69" spans="1:2">
      <c r="A69" t="s">
        <v>131</v>
      </c>
      <c r="B69">
        <v>500</v>
      </c>
    </row>
    <row r="70" spans="1:2">
      <c r="A70" t="s">
        <v>413</v>
      </c>
      <c r="B70">
        <v>2000</v>
      </c>
    </row>
    <row r="71" spans="1:2">
      <c r="A71" t="s">
        <v>316</v>
      </c>
      <c r="B71">
        <v>4000</v>
      </c>
    </row>
    <row r="72" spans="1:2">
      <c r="A72" t="s">
        <v>290</v>
      </c>
      <c r="B72">
        <v>250</v>
      </c>
    </row>
    <row r="73" spans="1:2">
      <c r="A73" t="s">
        <v>373</v>
      </c>
      <c r="B73">
        <v>4000</v>
      </c>
    </row>
    <row r="74" spans="1:2">
      <c r="A74" t="s">
        <v>317</v>
      </c>
      <c r="B74">
        <v>4000</v>
      </c>
    </row>
    <row r="75" spans="1:2">
      <c r="A75" t="s">
        <v>303</v>
      </c>
      <c r="B75">
        <v>2000</v>
      </c>
    </row>
    <row r="76" spans="1:2">
      <c r="A76" t="s">
        <v>314</v>
      </c>
      <c r="B76">
        <v>8000</v>
      </c>
    </row>
    <row r="77" spans="1:2">
      <c r="A77" t="s">
        <v>376</v>
      </c>
      <c r="B77">
        <v>1000</v>
      </c>
    </row>
    <row r="78" spans="1:2">
      <c r="A78" t="s">
        <v>414</v>
      </c>
      <c r="B78">
        <v>4000</v>
      </c>
    </row>
    <row r="79" spans="1:2">
      <c r="A79" t="s">
        <v>372</v>
      </c>
      <c r="B79">
        <v>4000</v>
      </c>
    </row>
    <row r="80" spans="1:2">
      <c r="A80" t="s">
        <v>383</v>
      </c>
      <c r="B80">
        <v>1000</v>
      </c>
    </row>
    <row r="81" spans="1:2">
      <c r="A81" t="s">
        <v>291</v>
      </c>
      <c r="B81">
        <v>125</v>
      </c>
    </row>
    <row r="82" spans="1:2">
      <c r="A82" t="s">
        <v>415</v>
      </c>
      <c r="B82">
        <v>4000</v>
      </c>
    </row>
    <row r="83" spans="1:2">
      <c r="A83" t="s">
        <v>353</v>
      </c>
      <c r="B83">
        <v>1000</v>
      </c>
    </row>
    <row r="84" spans="1:2">
      <c r="A84" t="s">
        <v>360</v>
      </c>
      <c r="B84">
        <v>2000</v>
      </c>
    </row>
    <row r="85" spans="1:2">
      <c r="A85" t="s">
        <v>300</v>
      </c>
      <c r="B85">
        <v>1000</v>
      </c>
    </row>
    <row r="86" spans="1:2">
      <c r="A86" t="s">
        <v>342</v>
      </c>
      <c r="B86">
        <v>8000</v>
      </c>
    </row>
    <row r="87" spans="1:2">
      <c r="A87" t="s">
        <v>328</v>
      </c>
      <c r="B87">
        <v>1000</v>
      </c>
    </row>
    <row r="88" spans="1:2">
      <c r="A88" t="s">
        <v>365</v>
      </c>
      <c r="B88">
        <v>4000</v>
      </c>
    </row>
    <row r="89" spans="1:2">
      <c r="A89" t="s">
        <v>128</v>
      </c>
      <c r="B89">
        <v>4000</v>
      </c>
    </row>
    <row r="90" spans="1:2">
      <c r="A90" t="s">
        <v>389</v>
      </c>
      <c r="B90">
        <v>8000</v>
      </c>
    </row>
    <row r="91" spans="1:2">
      <c r="A91" t="s">
        <v>416</v>
      </c>
      <c r="B91">
        <v>4000</v>
      </c>
    </row>
    <row r="92" spans="1:2">
      <c r="A92" t="s">
        <v>326</v>
      </c>
      <c r="B92">
        <v>500</v>
      </c>
    </row>
    <row r="93" spans="1:2">
      <c r="A93" t="s">
        <v>341</v>
      </c>
      <c r="B93">
        <v>250</v>
      </c>
    </row>
    <row r="94" spans="1:2">
      <c r="A94" t="s">
        <v>375</v>
      </c>
      <c r="B94">
        <v>500</v>
      </c>
    </row>
    <row r="95" spans="1:2">
      <c r="A95" t="s">
        <v>309</v>
      </c>
      <c r="B95">
        <v>4000</v>
      </c>
    </row>
    <row r="96" spans="1:2">
      <c r="A96" t="s">
        <v>318</v>
      </c>
      <c r="B96">
        <v>1000</v>
      </c>
    </row>
    <row r="97" spans="1:2">
      <c r="A97" t="s">
        <v>289</v>
      </c>
      <c r="B97">
        <v>250</v>
      </c>
    </row>
    <row r="98" spans="1:2">
      <c r="A98" t="s">
        <v>354</v>
      </c>
      <c r="B98">
        <v>500</v>
      </c>
    </row>
    <row r="99" spans="1:2">
      <c r="A99" t="s">
        <v>311</v>
      </c>
      <c r="B99">
        <v>500</v>
      </c>
    </row>
    <row r="100" spans="1:2">
      <c r="A100" t="s">
        <v>307</v>
      </c>
      <c r="B100">
        <v>250</v>
      </c>
    </row>
    <row r="101" spans="1:2">
      <c r="A101" t="s">
        <v>132</v>
      </c>
      <c r="B101">
        <v>250</v>
      </c>
    </row>
    <row r="102" spans="1:2">
      <c r="A102" t="s">
        <v>417</v>
      </c>
      <c r="B102">
        <v>1000</v>
      </c>
    </row>
    <row r="103" spans="1:2">
      <c r="A103" t="s">
        <v>418</v>
      </c>
      <c r="B103">
        <v>125</v>
      </c>
    </row>
    <row r="104" spans="1:2">
      <c r="A104" t="s">
        <v>306</v>
      </c>
      <c r="B104">
        <v>12000</v>
      </c>
    </row>
    <row r="105" spans="1:2">
      <c r="A105" t="s">
        <v>330</v>
      </c>
      <c r="B105">
        <v>2000</v>
      </c>
    </row>
    <row r="106" spans="1:2">
      <c r="A106" t="s">
        <v>298</v>
      </c>
      <c r="B106">
        <v>2000</v>
      </c>
    </row>
    <row r="107" spans="1:2">
      <c r="A107" t="s">
        <v>419</v>
      </c>
      <c r="B107">
        <v>125</v>
      </c>
    </row>
    <row r="108" spans="1:2">
      <c r="A108" t="s">
        <v>293</v>
      </c>
      <c r="B108">
        <v>1000</v>
      </c>
    </row>
    <row r="109" spans="1:2">
      <c r="A109" t="s">
        <v>264</v>
      </c>
      <c r="B109">
        <v>2000</v>
      </c>
    </row>
    <row r="110" spans="1:2">
      <c r="A110" t="s">
        <v>420</v>
      </c>
      <c r="B110">
        <v>1000</v>
      </c>
    </row>
    <row r="111" spans="1:2">
      <c r="A111" t="s">
        <v>134</v>
      </c>
      <c r="B111">
        <v>2000</v>
      </c>
    </row>
    <row r="112" spans="1:2">
      <c r="A112" t="s">
        <v>377</v>
      </c>
      <c r="B112">
        <v>2000</v>
      </c>
    </row>
    <row r="113" spans="1:2">
      <c r="A113" t="s">
        <v>319</v>
      </c>
      <c r="B113">
        <v>2000</v>
      </c>
    </row>
    <row r="114" spans="1:2">
      <c r="A114" t="s">
        <v>343</v>
      </c>
      <c r="B114">
        <v>500</v>
      </c>
    </row>
    <row r="115" spans="1:2">
      <c r="A115" t="s">
        <v>323</v>
      </c>
      <c r="B115">
        <v>2000</v>
      </c>
    </row>
    <row r="116" spans="1:2">
      <c r="A116" t="s">
        <v>421</v>
      </c>
      <c r="B116">
        <v>4000</v>
      </c>
    </row>
    <row r="117" spans="1:2">
      <c r="A117" t="s">
        <v>379</v>
      </c>
      <c r="B117">
        <v>8000</v>
      </c>
    </row>
    <row r="118" spans="1:2">
      <c r="A118" t="s">
        <v>304</v>
      </c>
      <c r="B118">
        <v>500</v>
      </c>
    </row>
    <row r="119" spans="1:2">
      <c r="A119" t="s">
        <v>422</v>
      </c>
      <c r="B119">
        <v>1000</v>
      </c>
    </row>
    <row r="120" spans="1:2">
      <c r="A120" t="s">
        <v>294</v>
      </c>
      <c r="B120">
        <v>4000</v>
      </c>
    </row>
    <row r="121" spans="1:2">
      <c r="A121" t="s">
        <v>321</v>
      </c>
      <c r="B121">
        <v>1000</v>
      </c>
    </row>
    <row r="122" spans="1:2">
      <c r="A122" t="s">
        <v>133</v>
      </c>
      <c r="B122">
        <v>1000</v>
      </c>
    </row>
    <row r="123" spans="1:2">
      <c r="A123" t="s">
        <v>287</v>
      </c>
      <c r="B123">
        <v>250</v>
      </c>
    </row>
    <row r="124" spans="1:2">
      <c r="A124" t="s">
        <v>308</v>
      </c>
      <c r="B124">
        <v>500</v>
      </c>
    </row>
    <row r="125" spans="1:2">
      <c r="A125" t="s">
        <v>385</v>
      </c>
      <c r="B125">
        <v>8000</v>
      </c>
    </row>
    <row r="126" spans="1:2">
      <c r="A126" t="s">
        <v>315</v>
      </c>
      <c r="B126">
        <v>4000</v>
      </c>
    </row>
    <row r="127" spans="1:2">
      <c r="A127" t="s">
        <v>313</v>
      </c>
      <c r="B127">
        <v>4000</v>
      </c>
    </row>
    <row r="128" spans="1:2">
      <c r="A128" t="s">
        <v>286</v>
      </c>
      <c r="B128">
        <v>125</v>
      </c>
    </row>
    <row r="129" spans="1:2">
      <c r="A129" t="s">
        <v>369</v>
      </c>
      <c r="B129">
        <v>2000</v>
      </c>
    </row>
    <row r="130" spans="1:2">
      <c r="A130" t="s">
        <v>423</v>
      </c>
      <c r="B130">
        <v>500</v>
      </c>
    </row>
    <row r="131" spans="1:2">
      <c r="A131" t="s">
        <v>344</v>
      </c>
      <c r="B131">
        <v>4000</v>
      </c>
    </row>
    <row r="132" spans="1:2">
      <c r="A132" t="s">
        <v>424</v>
      </c>
      <c r="B132">
        <v>500</v>
      </c>
    </row>
    <row r="133" spans="1:2">
      <c r="A133" t="s">
        <v>350</v>
      </c>
      <c r="B133">
        <v>4000</v>
      </c>
    </row>
    <row r="134" spans="1:2">
      <c r="A134" t="s">
        <v>325</v>
      </c>
      <c r="B134">
        <v>500</v>
      </c>
    </row>
    <row r="135" spans="1:2">
      <c r="A135" t="s">
        <v>359</v>
      </c>
      <c r="B135">
        <v>1000</v>
      </c>
    </row>
    <row r="136" spans="1:2">
      <c r="A136" t="s">
        <v>384</v>
      </c>
      <c r="B136">
        <v>4000</v>
      </c>
    </row>
    <row r="137" spans="1:2">
      <c r="A137" t="s">
        <v>425</v>
      </c>
      <c r="B137">
        <v>1000</v>
      </c>
    </row>
    <row r="138" spans="1:2">
      <c r="A138" t="s">
        <v>426</v>
      </c>
      <c r="B138">
        <v>1000</v>
      </c>
    </row>
    <row r="139" spans="1:2">
      <c r="A139" t="s">
        <v>335</v>
      </c>
      <c r="B139">
        <v>2000</v>
      </c>
    </row>
    <row r="140" spans="1:2">
      <c r="A140" t="s">
        <v>130</v>
      </c>
      <c r="B140">
        <v>1000</v>
      </c>
    </row>
    <row r="141" spans="1:2">
      <c r="A141" t="s">
        <v>380</v>
      </c>
      <c r="B141">
        <v>2000</v>
      </c>
    </row>
    <row r="142" spans="1:2">
      <c r="A142" t="s">
        <v>362</v>
      </c>
      <c r="B142">
        <v>4000</v>
      </c>
    </row>
    <row r="143" spans="1:2">
      <c r="A143" t="s">
        <v>292</v>
      </c>
      <c r="B143">
        <v>1000</v>
      </c>
    </row>
    <row r="144" spans="1:2">
      <c r="A144" t="s">
        <v>305</v>
      </c>
      <c r="B144">
        <v>250</v>
      </c>
    </row>
    <row r="145" spans="1:2">
      <c r="A145" t="s">
        <v>358</v>
      </c>
      <c r="B145">
        <v>250</v>
      </c>
    </row>
    <row r="146" spans="1:2">
      <c r="A146" t="s">
        <v>334</v>
      </c>
      <c r="B146">
        <v>1000</v>
      </c>
    </row>
    <row r="147" spans="1:2">
      <c r="A147" t="s">
        <v>370</v>
      </c>
      <c r="B147">
        <v>4000</v>
      </c>
    </row>
    <row r="148" spans="1:2">
      <c r="A148" t="s">
        <v>427</v>
      </c>
      <c r="B148">
        <v>125</v>
      </c>
    </row>
    <row r="149" spans="1:2">
      <c r="A149" t="s">
        <v>363</v>
      </c>
      <c r="B149">
        <v>2000</v>
      </c>
    </row>
    <row r="150" spans="1:2">
      <c r="A150" t="s">
        <v>428</v>
      </c>
      <c r="B150">
        <v>2000</v>
      </c>
    </row>
    <row r="151" spans="1:2">
      <c r="A151" t="s">
        <v>296</v>
      </c>
      <c r="B151">
        <v>10000</v>
      </c>
    </row>
    <row r="152" spans="1:2">
      <c r="A152" t="s">
        <v>266</v>
      </c>
      <c r="B152">
        <v>4000</v>
      </c>
    </row>
    <row r="153" spans="1:2">
      <c r="A153" t="s">
        <v>378</v>
      </c>
      <c r="B153">
        <v>2000</v>
      </c>
    </row>
    <row r="154" spans="1:2">
      <c r="A154" t="s">
        <v>386</v>
      </c>
      <c r="B154">
        <v>2000</v>
      </c>
    </row>
    <row r="155" spans="1:2">
      <c r="A155" t="s">
        <v>331</v>
      </c>
      <c r="B155">
        <v>1000</v>
      </c>
    </row>
    <row r="156" spans="1:2">
      <c r="A156" t="s">
        <v>302</v>
      </c>
      <c r="B156">
        <v>1000</v>
      </c>
    </row>
    <row r="157" spans="1:2">
      <c r="A157" t="s">
        <v>345</v>
      </c>
      <c r="B157">
        <v>2000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520"/>
  <sheetViews>
    <sheetView topLeftCell="B186" workbookViewId="0">
      <selection activeCell="A186" sqref="A1:A65536"/>
    </sheetView>
  </sheetViews>
  <sheetFormatPr defaultRowHeight="15"/>
  <cols>
    <col min="1" max="1" width="4" hidden="1" customWidth="1"/>
    <col min="2" max="3" width="81.140625" customWidth="1"/>
    <col min="4" max="4" width="22.140625" customWidth="1"/>
    <col min="5" max="5" width="81.140625" customWidth="1"/>
    <col min="6" max="6" width="13.42578125" bestFit="1" customWidth="1"/>
    <col min="7" max="7" width="8" customWidth="1"/>
  </cols>
  <sheetData>
    <row r="1" spans="2:2" hidden="1">
      <c r="B1" t="s">
        <v>0</v>
      </c>
    </row>
    <row r="2" spans="2:2" hidden="1">
      <c r="B2" t="s">
        <v>1</v>
      </c>
    </row>
    <row r="3" spans="2:2" hidden="1">
      <c r="B3" t="s">
        <v>2</v>
      </c>
    </row>
    <row r="4" spans="2:2" hidden="1">
      <c r="B4" t="s">
        <v>3</v>
      </c>
    </row>
    <row r="5" spans="2:2" hidden="1">
      <c r="B5" t="s">
        <v>4</v>
      </c>
    </row>
    <row r="6" spans="2:2" hidden="1">
      <c r="B6" t="s">
        <v>5</v>
      </c>
    </row>
    <row r="7" spans="2:2" hidden="1">
      <c r="B7" t="s">
        <v>6</v>
      </c>
    </row>
    <row r="8" spans="2:2" hidden="1">
      <c r="B8" t="s">
        <v>7</v>
      </c>
    </row>
    <row r="9" spans="2:2" hidden="1">
      <c r="B9" t="s">
        <v>8</v>
      </c>
    </row>
    <row r="10" spans="2:2" hidden="1"/>
    <row r="11" spans="2:2" hidden="1">
      <c r="B11" t="s">
        <v>9</v>
      </c>
    </row>
    <row r="12" spans="2:2" hidden="1">
      <c r="B12" t="s">
        <v>10</v>
      </c>
    </row>
    <row r="13" spans="2:2" hidden="1">
      <c r="B13" t="s">
        <v>11</v>
      </c>
    </row>
    <row r="14" spans="2:2" hidden="1"/>
    <row r="15" spans="2:2" hidden="1">
      <c r="B15" t="s">
        <v>12</v>
      </c>
    </row>
    <row r="16" spans="2:2" hidden="1">
      <c r="B16" t="s">
        <v>13</v>
      </c>
    </row>
    <row r="17" spans="2:2" hidden="1">
      <c r="B17" t="s">
        <v>14</v>
      </c>
    </row>
    <row r="18" spans="2:2" hidden="1">
      <c r="B18" t="s">
        <v>15</v>
      </c>
    </row>
    <row r="19" spans="2:2" hidden="1">
      <c r="B19" t="s">
        <v>500</v>
      </c>
    </row>
    <row r="20" spans="2:2" hidden="1">
      <c r="B20" t="s">
        <v>501</v>
      </c>
    </row>
    <row r="21" spans="2:2" hidden="1"/>
    <row r="22" spans="2:2" hidden="1">
      <c r="B22" t="s">
        <v>16</v>
      </c>
    </row>
    <row r="23" spans="2:2" hidden="1">
      <c r="B23" t="s">
        <v>17</v>
      </c>
    </row>
    <row r="24" spans="2:2" hidden="1">
      <c r="B24" t="s">
        <v>18</v>
      </c>
    </row>
    <row r="25" spans="2:2" hidden="1">
      <c r="B25" t="s">
        <v>19</v>
      </c>
    </row>
    <row r="26" spans="2:2" hidden="1">
      <c r="B26" t="s">
        <v>20</v>
      </c>
    </row>
    <row r="27" spans="2:2" hidden="1">
      <c r="B27" t="s">
        <v>21</v>
      </c>
    </row>
    <row r="28" spans="2:2" hidden="1">
      <c r="B28" t="s">
        <v>483</v>
      </c>
    </row>
    <row r="29" spans="2:2" hidden="1">
      <c r="B29" t="s">
        <v>22</v>
      </c>
    </row>
    <row r="30" spans="2:2" hidden="1">
      <c r="B30" t="s">
        <v>23</v>
      </c>
    </row>
    <row r="31" spans="2:2" hidden="1">
      <c r="B31" t="s">
        <v>24</v>
      </c>
    </row>
    <row r="32" spans="2:2" hidden="1">
      <c r="B32" t="s">
        <v>23</v>
      </c>
    </row>
    <row r="33" spans="2:2" hidden="1">
      <c r="B33" t="s">
        <v>25</v>
      </c>
    </row>
    <row r="34" spans="2:2" hidden="1">
      <c r="B34" t="s">
        <v>23</v>
      </c>
    </row>
    <row r="35" spans="2:2" hidden="1">
      <c r="B35" t="s">
        <v>26</v>
      </c>
    </row>
    <row r="36" spans="2:2" hidden="1">
      <c r="B36" t="s">
        <v>23</v>
      </c>
    </row>
    <row r="37" spans="2:2" hidden="1">
      <c r="B37" t="s">
        <v>27</v>
      </c>
    </row>
    <row r="38" spans="2:2" hidden="1">
      <c r="B38" t="s">
        <v>28</v>
      </c>
    </row>
    <row r="39" spans="2:2" hidden="1">
      <c r="B39" t="s">
        <v>29</v>
      </c>
    </row>
    <row r="40" spans="2:2" hidden="1"/>
    <row r="41" spans="2:2" hidden="1">
      <c r="B41" t="s">
        <v>30</v>
      </c>
    </row>
    <row r="42" spans="2:2" hidden="1">
      <c r="B42" t="s">
        <v>458</v>
      </c>
    </row>
    <row r="43" spans="2:2" hidden="1">
      <c r="B43" t="s">
        <v>31</v>
      </c>
    </row>
    <row r="44" spans="2:2" hidden="1">
      <c r="B44" t="s">
        <v>32</v>
      </c>
    </row>
    <row r="45" spans="2:2" hidden="1">
      <c r="B45" t="s">
        <v>33</v>
      </c>
    </row>
    <row r="46" spans="2:2" hidden="1">
      <c r="B46" t="s">
        <v>34</v>
      </c>
    </row>
    <row r="47" spans="2:2" hidden="1">
      <c r="B47" t="s">
        <v>35</v>
      </c>
    </row>
    <row r="48" spans="2:2" hidden="1">
      <c r="B48" t="s">
        <v>36</v>
      </c>
    </row>
    <row r="49" spans="2:2" hidden="1">
      <c r="B49" t="s">
        <v>37</v>
      </c>
    </row>
    <row r="50" spans="2:2" hidden="1"/>
    <row r="51" spans="2:2" hidden="1">
      <c r="B51" t="s">
        <v>38</v>
      </c>
    </row>
    <row r="52" spans="2:2" hidden="1">
      <c r="B52" t="s">
        <v>39</v>
      </c>
    </row>
    <row r="53" spans="2:2" hidden="1">
      <c r="B53" t="s">
        <v>40</v>
      </c>
    </row>
    <row r="54" spans="2:2" hidden="1">
      <c r="B54" t="s">
        <v>41</v>
      </c>
    </row>
    <row r="55" spans="2:2" hidden="1">
      <c r="B55" t="s">
        <v>30</v>
      </c>
    </row>
    <row r="56" spans="2:2" hidden="1">
      <c r="B56" t="s">
        <v>34</v>
      </c>
    </row>
    <row r="57" spans="2:2" hidden="1">
      <c r="B57" t="s">
        <v>42</v>
      </c>
    </row>
    <row r="58" spans="2:2" hidden="1">
      <c r="B58" t="s">
        <v>43</v>
      </c>
    </row>
    <row r="59" spans="2:2" hidden="1"/>
    <row r="60" spans="2:2" hidden="1">
      <c r="B60" t="s">
        <v>44</v>
      </c>
    </row>
    <row r="61" spans="2:2" hidden="1">
      <c r="B61" t="s">
        <v>35</v>
      </c>
    </row>
    <row r="62" spans="2:2" hidden="1">
      <c r="B62" t="s">
        <v>45</v>
      </c>
    </row>
    <row r="63" spans="2:2" hidden="1">
      <c r="B63" t="s">
        <v>46</v>
      </c>
    </row>
    <row r="64" spans="2:2" hidden="1">
      <c r="B64" t="s">
        <v>47</v>
      </c>
    </row>
    <row r="65" spans="2:2" hidden="1">
      <c r="B65" t="s">
        <v>48</v>
      </c>
    </row>
    <row r="66" spans="2:2" hidden="1">
      <c r="B66" t="s">
        <v>49</v>
      </c>
    </row>
    <row r="67" spans="2:2" hidden="1">
      <c r="B67" t="s">
        <v>50</v>
      </c>
    </row>
    <row r="68" spans="2:2" hidden="1"/>
    <row r="69" spans="2:2" hidden="1">
      <c r="B69" t="s">
        <v>38</v>
      </c>
    </row>
    <row r="70" spans="2:2" hidden="1">
      <c r="B70" t="s">
        <v>51</v>
      </c>
    </row>
    <row r="71" spans="2:2" hidden="1">
      <c r="B71" t="s">
        <v>52</v>
      </c>
    </row>
    <row r="72" spans="2:2" hidden="1">
      <c r="B72" t="s">
        <v>53</v>
      </c>
    </row>
    <row r="73" spans="2:2" hidden="1">
      <c r="B73" t="s">
        <v>54</v>
      </c>
    </row>
    <row r="74" spans="2:2" hidden="1">
      <c r="B74" t="s">
        <v>55</v>
      </c>
    </row>
    <row r="75" spans="2:2" hidden="1">
      <c r="B75" t="s">
        <v>56</v>
      </c>
    </row>
    <row r="76" spans="2:2" hidden="1">
      <c r="B76" t="s">
        <v>57</v>
      </c>
    </row>
    <row r="77" spans="2:2" hidden="1"/>
    <row r="78" spans="2:2" hidden="1">
      <c r="B78" t="s">
        <v>58</v>
      </c>
    </row>
    <row r="79" spans="2:2" hidden="1">
      <c r="B79" t="s">
        <v>459</v>
      </c>
    </row>
    <row r="80" spans="2:2" hidden="1">
      <c r="B80" t="s">
        <v>45</v>
      </c>
    </row>
    <row r="81" spans="2:2" hidden="1">
      <c r="B81" t="s">
        <v>59</v>
      </c>
    </row>
    <row r="82" spans="2:2" hidden="1"/>
    <row r="83" spans="2:2" hidden="1">
      <c r="B83" t="s">
        <v>60</v>
      </c>
    </row>
    <row r="84" spans="2:2" hidden="1">
      <c r="B84" t="s">
        <v>61</v>
      </c>
    </row>
    <row r="85" spans="2:2" hidden="1">
      <c r="B85" t="s">
        <v>62</v>
      </c>
    </row>
    <row r="86" spans="2:2" hidden="1">
      <c r="B86" t="s">
        <v>63</v>
      </c>
    </row>
    <row r="87" spans="2:2" hidden="1">
      <c r="B87" t="s">
        <v>64</v>
      </c>
    </row>
    <row r="88" spans="2:2" hidden="1">
      <c r="B88" t="s">
        <v>65</v>
      </c>
    </row>
    <row r="89" spans="2:2" hidden="1">
      <c r="B89" t="s">
        <v>66</v>
      </c>
    </row>
    <row r="90" spans="2:2" hidden="1">
      <c r="B90" t="s">
        <v>67</v>
      </c>
    </row>
    <row r="91" spans="2:2" hidden="1"/>
    <row r="92" spans="2:2" hidden="1">
      <c r="B92" t="s">
        <v>68</v>
      </c>
    </row>
    <row r="93" spans="2:2" hidden="1">
      <c r="B93" t="s">
        <v>69</v>
      </c>
    </row>
    <row r="94" spans="2:2" hidden="1">
      <c r="B94" t="s">
        <v>70</v>
      </c>
    </row>
    <row r="95" spans="2:2" hidden="1"/>
    <row r="96" spans="2:2" hidden="1">
      <c r="B96" t="s">
        <v>71</v>
      </c>
    </row>
    <row r="97" spans="2:2" hidden="1">
      <c r="B97" t="s">
        <v>72</v>
      </c>
    </row>
    <row r="98" spans="2:2" hidden="1">
      <c r="B98" t="s">
        <v>73</v>
      </c>
    </row>
    <row r="99" spans="2:2" hidden="1">
      <c r="B99" t="s">
        <v>74</v>
      </c>
    </row>
    <row r="100" spans="2:2" hidden="1">
      <c r="B100" t="s">
        <v>75</v>
      </c>
    </row>
    <row r="101" spans="2:2" hidden="1">
      <c r="B101" t="s">
        <v>76</v>
      </c>
    </row>
    <row r="102" spans="2:2" hidden="1"/>
    <row r="103" spans="2:2" hidden="1">
      <c r="B103" t="s">
        <v>38</v>
      </c>
    </row>
    <row r="104" spans="2:2" hidden="1">
      <c r="B104" t="s">
        <v>44</v>
      </c>
    </row>
    <row r="105" spans="2:2" hidden="1">
      <c r="B105" t="s">
        <v>77</v>
      </c>
    </row>
    <row r="106" spans="2:2" hidden="1">
      <c r="B106" t="s">
        <v>78</v>
      </c>
    </row>
    <row r="107" spans="2:2" hidden="1">
      <c r="B107" t="s">
        <v>79</v>
      </c>
    </row>
    <row r="108" spans="2:2" hidden="1">
      <c r="B108" t="s">
        <v>80</v>
      </c>
    </row>
    <row r="109" spans="2:2" hidden="1">
      <c r="B109" t="s">
        <v>57</v>
      </c>
    </row>
    <row r="110" spans="2:2" hidden="1">
      <c r="B110" t="s">
        <v>81</v>
      </c>
    </row>
    <row r="111" spans="2:2" hidden="1">
      <c r="B111" t="s">
        <v>82</v>
      </c>
    </row>
    <row r="112" spans="2:2" hidden="1">
      <c r="B112" t="s">
        <v>83</v>
      </c>
    </row>
    <row r="113" spans="2:4" hidden="1">
      <c r="B113" t="s">
        <v>84</v>
      </c>
    </row>
    <row r="114" spans="2:4" hidden="1">
      <c r="B114" t="s">
        <v>85</v>
      </c>
    </row>
    <row r="115" spans="2:4" hidden="1"/>
    <row r="116" spans="2:4" hidden="1">
      <c r="B116" t="s">
        <v>86</v>
      </c>
    </row>
    <row r="117" spans="2:4" hidden="1">
      <c r="B117" t="s">
        <v>87</v>
      </c>
    </row>
    <row r="118" spans="2:4" hidden="1">
      <c r="B118" t="s">
        <v>88</v>
      </c>
    </row>
    <row r="119" spans="2:4" hidden="1">
      <c r="B119" t="s">
        <v>89</v>
      </c>
    </row>
    <row r="120" spans="2:4" hidden="1">
      <c r="B120" t="s">
        <v>90</v>
      </c>
      <c r="C120" t="s">
        <v>91</v>
      </c>
    </row>
    <row r="121" spans="2:4" hidden="1"/>
    <row r="122" spans="2:4" hidden="1">
      <c r="D122" t="s">
        <v>92</v>
      </c>
    </row>
    <row r="123" spans="2:4" hidden="1"/>
    <row r="124" spans="2:4" hidden="1"/>
    <row r="125" spans="2:4" hidden="1">
      <c r="D125" t="s">
        <v>93</v>
      </c>
    </row>
    <row r="126" spans="2:4" hidden="1"/>
    <row r="127" spans="2:4" hidden="1">
      <c r="B127" t="s">
        <v>94</v>
      </c>
    </row>
    <row r="128" spans="2:4" hidden="1">
      <c r="B128" t="s">
        <v>95</v>
      </c>
    </row>
    <row r="129" spans="2:4" hidden="1">
      <c r="B129" t="s">
        <v>96</v>
      </c>
    </row>
    <row r="130" spans="2:4" hidden="1">
      <c r="B130" t="s">
        <v>97</v>
      </c>
    </row>
    <row r="131" spans="2:4" hidden="1">
      <c r="B131" t="s">
        <v>98</v>
      </c>
    </row>
    <row r="132" spans="2:4" hidden="1">
      <c r="B132" t="s">
        <v>99</v>
      </c>
    </row>
    <row r="133" spans="2:4" hidden="1">
      <c r="B133" t="s">
        <v>100</v>
      </c>
    </row>
    <row r="134" spans="2:4" hidden="1">
      <c r="B134" t="s">
        <v>101</v>
      </c>
    </row>
    <row r="135" spans="2:4" hidden="1">
      <c r="B135" t="s">
        <v>102</v>
      </c>
    </row>
    <row r="136" spans="2:4" hidden="1">
      <c r="B136" t="s">
        <v>103</v>
      </c>
    </row>
    <row r="137" spans="2:4" hidden="1">
      <c r="B137" t="s">
        <v>89</v>
      </c>
    </row>
    <row r="138" spans="2:4" hidden="1">
      <c r="B138" t="s">
        <v>104</v>
      </c>
      <c r="C138" t="s">
        <v>105</v>
      </c>
    </row>
    <row r="139" spans="2:4" hidden="1"/>
    <row r="140" spans="2:4" hidden="1">
      <c r="D140" t="s">
        <v>106</v>
      </c>
    </row>
    <row r="141" spans="2:4" hidden="1"/>
    <row r="142" spans="2:4" hidden="1"/>
    <row r="143" spans="2:4" hidden="1">
      <c r="D143" t="s">
        <v>107</v>
      </c>
    </row>
    <row r="144" spans="2:4" hidden="1"/>
    <row r="145" spans="2:4" hidden="1"/>
    <row r="146" spans="2:4" hidden="1">
      <c r="D146" t="s">
        <v>108</v>
      </c>
    </row>
    <row r="147" spans="2:4" hidden="1"/>
    <row r="148" spans="2:4" hidden="1"/>
    <row r="149" spans="2:4" hidden="1">
      <c r="D149" t="s">
        <v>109</v>
      </c>
    </row>
    <row r="150" spans="2:4" hidden="1"/>
    <row r="151" spans="2:4" hidden="1"/>
    <row r="152" spans="2:4" hidden="1">
      <c r="D152" t="s">
        <v>110</v>
      </c>
    </row>
    <row r="153" spans="2:4" hidden="1"/>
    <row r="154" spans="2:4" hidden="1"/>
    <row r="155" spans="2:4" hidden="1">
      <c r="D155" t="s">
        <v>111</v>
      </c>
    </row>
    <row r="156" spans="2:4" hidden="1"/>
    <row r="157" spans="2:4" hidden="1">
      <c r="B157" t="s">
        <v>112</v>
      </c>
      <c r="C157" t="s">
        <v>113</v>
      </c>
    </row>
    <row r="158" spans="2:4" hidden="1"/>
    <row r="159" spans="2:4" hidden="1">
      <c r="D159" t="s">
        <v>106</v>
      </c>
    </row>
    <row r="160" spans="2:4" hidden="1"/>
    <row r="161" spans="4:4" hidden="1"/>
    <row r="162" spans="4:4" hidden="1">
      <c r="D162" t="s">
        <v>107</v>
      </c>
    </row>
    <row r="163" spans="4:4" hidden="1"/>
    <row r="164" spans="4:4" hidden="1"/>
    <row r="165" spans="4:4" hidden="1">
      <c r="D165" t="s">
        <v>108</v>
      </c>
    </row>
    <row r="166" spans="4:4" hidden="1"/>
    <row r="167" spans="4:4" hidden="1"/>
    <row r="168" spans="4:4" hidden="1">
      <c r="D168" t="s">
        <v>109</v>
      </c>
    </row>
    <row r="169" spans="4:4" hidden="1"/>
    <row r="170" spans="4:4" hidden="1"/>
    <row r="171" spans="4:4" hidden="1">
      <c r="D171" t="s">
        <v>110</v>
      </c>
    </row>
    <row r="172" spans="4:4" hidden="1"/>
    <row r="173" spans="4:4" hidden="1"/>
    <row r="174" spans="4:4" hidden="1">
      <c r="D174" t="s">
        <v>111</v>
      </c>
    </row>
    <row r="175" spans="4:4" hidden="1"/>
    <row r="176" spans="4:4" hidden="1"/>
    <row r="177" spans="1:26" hidden="1">
      <c r="D177" t="s">
        <v>114</v>
      </c>
    </row>
    <row r="178" spans="1:26" hidden="1"/>
    <row r="179" spans="1:26" hidden="1"/>
    <row r="180" spans="1:26" hidden="1">
      <c r="D180" t="s">
        <v>115</v>
      </c>
    </row>
    <row r="181" spans="1:26" hidden="1"/>
    <row r="182" spans="1:26" hidden="1">
      <c r="B182" t="s">
        <v>116</v>
      </c>
    </row>
    <row r="183" spans="1:26" hidden="1">
      <c r="B183" t="s">
        <v>114</v>
      </c>
    </row>
    <row r="184" spans="1:26" hidden="1">
      <c r="B184" s="1" t="s">
        <v>117</v>
      </c>
    </row>
    <row r="185" spans="1:26" hidden="1">
      <c r="B185" s="1">
        <v>41389</v>
      </c>
    </row>
    <row r="186" spans="1:26" ht="34.5" customHeight="1">
      <c r="A186">
        <v>186</v>
      </c>
      <c r="B186" t="s">
        <v>118</v>
      </c>
      <c r="Z186">
        <v>186</v>
      </c>
    </row>
    <row r="187" spans="1:26" ht="30.75" customHeight="1">
      <c r="A187">
        <v>187</v>
      </c>
      <c r="B187" s="1" t="s">
        <v>119</v>
      </c>
      <c r="Z187">
        <v>187</v>
      </c>
    </row>
    <row r="188" spans="1:26" ht="23.25" customHeight="1">
      <c r="A188">
        <v>188</v>
      </c>
      <c r="Z188">
        <v>188</v>
      </c>
    </row>
    <row r="189" spans="1:26" ht="27" customHeight="1">
      <c r="A189">
        <v>189</v>
      </c>
      <c r="B189" t="s">
        <v>432</v>
      </c>
      <c r="Z189">
        <v>189</v>
      </c>
    </row>
    <row r="190" spans="1:26" ht="27" customHeight="1">
      <c r="A190">
        <v>190</v>
      </c>
      <c r="B190" t="s">
        <v>120</v>
      </c>
      <c r="Z190">
        <v>190</v>
      </c>
    </row>
    <row r="191" spans="1:26">
      <c r="A191">
        <v>191</v>
      </c>
      <c r="B191" t="s">
        <v>457</v>
      </c>
      <c r="Z191">
        <f>+A191</f>
        <v>191</v>
      </c>
    </row>
    <row r="192" spans="1:26">
      <c r="A192">
        <v>192</v>
      </c>
      <c r="B192" t="s">
        <v>121</v>
      </c>
      <c r="C192" t="s">
        <v>122</v>
      </c>
      <c r="D192" s="2" t="s">
        <v>123</v>
      </c>
      <c r="E192" t="s">
        <v>124</v>
      </c>
      <c r="F192" t="s">
        <v>125</v>
      </c>
      <c r="G192" t="s">
        <v>126</v>
      </c>
      <c r="Z192">
        <f>+A192</f>
        <v>192</v>
      </c>
    </row>
    <row r="193" spans="1:26">
      <c r="A193">
        <v>193</v>
      </c>
      <c r="B193" t="s">
        <v>460</v>
      </c>
      <c r="C193" t="s">
        <v>127</v>
      </c>
      <c r="D193" s="2">
        <v>800</v>
      </c>
      <c r="E193">
        <v>6.35</v>
      </c>
      <c r="F193">
        <v>1597500</v>
      </c>
      <c r="G193">
        <v>17989</v>
      </c>
      <c r="Z193">
        <f t="shared" ref="Z193:Z256" si="0">+A193</f>
        <v>193</v>
      </c>
    </row>
    <row r="194" spans="1:26">
      <c r="A194">
        <v>194</v>
      </c>
      <c r="B194" t="s">
        <v>433</v>
      </c>
      <c r="C194" t="s">
        <v>127</v>
      </c>
      <c r="D194" s="2">
        <v>2250</v>
      </c>
      <c r="E194">
        <v>31</v>
      </c>
      <c r="F194">
        <v>247125</v>
      </c>
      <c r="G194">
        <v>12011</v>
      </c>
      <c r="Z194">
        <f t="shared" si="0"/>
        <v>194</v>
      </c>
    </row>
    <row r="195" spans="1:26">
      <c r="A195">
        <v>195</v>
      </c>
      <c r="B195" t="s">
        <v>460</v>
      </c>
      <c r="C195" t="s">
        <v>127</v>
      </c>
      <c r="D195" s="2">
        <v>820</v>
      </c>
      <c r="E195">
        <v>3</v>
      </c>
      <c r="F195">
        <v>1600000</v>
      </c>
      <c r="G195">
        <v>11419</v>
      </c>
      <c r="Z195">
        <f t="shared" si="0"/>
        <v>195</v>
      </c>
    </row>
    <row r="196" spans="1:26">
      <c r="A196">
        <v>196</v>
      </c>
      <c r="B196" t="s">
        <v>437</v>
      </c>
      <c r="C196" t="s">
        <v>127</v>
      </c>
      <c r="D196" s="2">
        <v>2400</v>
      </c>
      <c r="E196">
        <v>8.4499999999999993</v>
      </c>
      <c r="F196">
        <v>1349500</v>
      </c>
      <c r="G196">
        <v>11295</v>
      </c>
      <c r="Z196">
        <f t="shared" si="0"/>
        <v>196</v>
      </c>
    </row>
    <row r="197" spans="1:26">
      <c r="A197">
        <v>197</v>
      </c>
      <c r="B197" t="s">
        <v>433</v>
      </c>
      <c r="C197" t="s">
        <v>127</v>
      </c>
      <c r="D197" s="2">
        <v>2200</v>
      </c>
      <c r="E197">
        <v>59</v>
      </c>
      <c r="F197">
        <v>369375</v>
      </c>
      <c r="G197">
        <v>10768</v>
      </c>
      <c r="Z197">
        <f t="shared" si="0"/>
        <v>197</v>
      </c>
    </row>
    <row r="198" spans="1:26">
      <c r="A198">
        <v>198</v>
      </c>
      <c r="B198" t="s">
        <v>437</v>
      </c>
      <c r="C198" t="s">
        <v>127</v>
      </c>
      <c r="D198" s="2">
        <v>2300</v>
      </c>
      <c r="E198">
        <v>29.3</v>
      </c>
      <c r="F198">
        <v>609125</v>
      </c>
      <c r="G198">
        <v>10068</v>
      </c>
      <c r="Z198">
        <f t="shared" si="0"/>
        <v>198</v>
      </c>
    </row>
    <row r="199" spans="1:26">
      <c r="A199">
        <v>199</v>
      </c>
      <c r="B199" t="s">
        <v>433</v>
      </c>
      <c r="C199" t="s">
        <v>127</v>
      </c>
      <c r="D199" s="2">
        <v>2300</v>
      </c>
      <c r="E199">
        <v>14.25</v>
      </c>
      <c r="F199">
        <v>393125</v>
      </c>
      <c r="G199">
        <v>9532</v>
      </c>
      <c r="Z199">
        <f t="shared" si="0"/>
        <v>199</v>
      </c>
    </row>
    <row r="200" spans="1:26">
      <c r="A200">
        <v>200</v>
      </c>
      <c r="B200" t="s">
        <v>435</v>
      </c>
      <c r="C200" t="s">
        <v>127</v>
      </c>
      <c r="D200" s="2">
        <v>1100</v>
      </c>
      <c r="E200">
        <v>16.899999999999999</v>
      </c>
      <c r="F200">
        <v>668750</v>
      </c>
      <c r="G200">
        <v>7536</v>
      </c>
      <c r="Z200">
        <f t="shared" si="0"/>
        <v>200</v>
      </c>
    </row>
    <row r="201" spans="1:26">
      <c r="A201">
        <v>201</v>
      </c>
      <c r="B201" t="s">
        <v>462</v>
      </c>
      <c r="C201" t="s">
        <v>127</v>
      </c>
      <c r="D201" s="2">
        <v>1500</v>
      </c>
      <c r="E201" s="2">
        <v>34.200000000000003</v>
      </c>
      <c r="F201">
        <v>871000</v>
      </c>
      <c r="G201">
        <v>7523</v>
      </c>
      <c r="Z201">
        <f t="shared" si="0"/>
        <v>201</v>
      </c>
    </row>
    <row r="202" spans="1:26">
      <c r="A202">
        <v>202</v>
      </c>
      <c r="B202" t="s">
        <v>460</v>
      </c>
      <c r="C202" t="s">
        <v>127</v>
      </c>
      <c r="D202" s="2">
        <v>780</v>
      </c>
      <c r="E202">
        <v>13.05</v>
      </c>
      <c r="F202">
        <v>457000</v>
      </c>
      <c r="G202">
        <v>6627</v>
      </c>
      <c r="Z202">
        <f t="shared" si="0"/>
        <v>202</v>
      </c>
    </row>
    <row r="203" spans="1:26">
      <c r="A203">
        <v>203</v>
      </c>
      <c r="B203" t="s">
        <v>434</v>
      </c>
      <c r="C203" t="s">
        <v>127</v>
      </c>
      <c r="D203" s="2">
        <v>250</v>
      </c>
      <c r="E203">
        <v>3.9</v>
      </c>
      <c r="F203">
        <v>2876000</v>
      </c>
      <c r="G203">
        <v>6561</v>
      </c>
      <c r="Z203">
        <f t="shared" si="0"/>
        <v>203</v>
      </c>
    </row>
    <row r="204" spans="1:26">
      <c r="A204">
        <v>204</v>
      </c>
      <c r="B204" t="s">
        <v>132</v>
      </c>
      <c r="C204" t="s">
        <v>127</v>
      </c>
      <c r="D204" s="2">
        <v>2200</v>
      </c>
      <c r="E204">
        <v>44.4</v>
      </c>
      <c r="F204">
        <v>316500</v>
      </c>
      <c r="G204">
        <v>6499</v>
      </c>
      <c r="Z204">
        <f t="shared" si="0"/>
        <v>204</v>
      </c>
    </row>
    <row r="205" spans="1:26">
      <c r="A205">
        <v>205</v>
      </c>
      <c r="B205" t="s">
        <v>460</v>
      </c>
      <c r="C205" t="s">
        <v>127</v>
      </c>
      <c r="D205" s="2">
        <v>840</v>
      </c>
      <c r="E205">
        <v>1.55</v>
      </c>
      <c r="F205">
        <v>865000</v>
      </c>
      <c r="G205">
        <v>6463</v>
      </c>
      <c r="Z205">
        <f t="shared" si="0"/>
        <v>205</v>
      </c>
    </row>
    <row r="206" spans="1:26">
      <c r="A206">
        <v>206</v>
      </c>
      <c r="B206" t="s">
        <v>437</v>
      </c>
      <c r="C206" t="s">
        <v>127</v>
      </c>
      <c r="D206" s="2">
        <v>2350</v>
      </c>
      <c r="E206">
        <v>15.05</v>
      </c>
      <c r="F206">
        <v>306375</v>
      </c>
      <c r="G206">
        <v>5972</v>
      </c>
      <c r="Z206">
        <f t="shared" si="0"/>
        <v>206</v>
      </c>
    </row>
    <row r="207" spans="1:26">
      <c r="A207">
        <v>207</v>
      </c>
      <c r="B207" t="s">
        <v>439</v>
      </c>
      <c r="C207" t="s">
        <v>127</v>
      </c>
      <c r="D207" s="2">
        <v>27.5</v>
      </c>
      <c r="E207">
        <v>1</v>
      </c>
      <c r="F207">
        <v>9470000</v>
      </c>
      <c r="G207">
        <v>5341</v>
      </c>
      <c r="Z207">
        <f t="shared" si="0"/>
        <v>207</v>
      </c>
    </row>
    <row r="208" spans="1:26">
      <c r="A208">
        <v>208</v>
      </c>
      <c r="B208" t="s">
        <v>474</v>
      </c>
      <c r="C208" t="s">
        <v>127</v>
      </c>
      <c r="D208" s="2">
        <v>800</v>
      </c>
      <c r="E208">
        <v>4.5</v>
      </c>
      <c r="F208">
        <v>727000</v>
      </c>
      <c r="G208">
        <v>4698</v>
      </c>
      <c r="Z208">
        <f t="shared" si="0"/>
        <v>208</v>
      </c>
    </row>
    <row r="209" spans="1:26">
      <c r="A209">
        <v>209</v>
      </c>
      <c r="B209" t="s">
        <v>437</v>
      </c>
      <c r="C209" t="s">
        <v>127</v>
      </c>
      <c r="D209" s="2">
        <v>2450</v>
      </c>
      <c r="E209">
        <v>4.7</v>
      </c>
      <c r="F209">
        <v>426500</v>
      </c>
      <c r="G209">
        <v>4384</v>
      </c>
      <c r="Z209">
        <f t="shared" si="0"/>
        <v>209</v>
      </c>
    </row>
    <row r="210" spans="1:26">
      <c r="A210">
        <v>210</v>
      </c>
      <c r="B210" t="s">
        <v>439</v>
      </c>
      <c r="C210" t="s">
        <v>127</v>
      </c>
      <c r="D210" s="2">
        <v>30</v>
      </c>
      <c r="E210">
        <v>0.4</v>
      </c>
      <c r="F210">
        <v>6860000</v>
      </c>
      <c r="G210">
        <v>4231</v>
      </c>
      <c r="Z210">
        <f t="shared" si="0"/>
        <v>210</v>
      </c>
    </row>
    <row r="211" spans="1:26">
      <c r="A211">
        <v>211</v>
      </c>
      <c r="B211" t="s">
        <v>437</v>
      </c>
      <c r="C211" t="s">
        <v>127</v>
      </c>
      <c r="D211" s="2">
        <v>2500</v>
      </c>
      <c r="E211">
        <v>3.1</v>
      </c>
      <c r="F211">
        <v>1182000</v>
      </c>
      <c r="G211">
        <v>4106</v>
      </c>
      <c r="Z211">
        <f t="shared" si="0"/>
        <v>211</v>
      </c>
    </row>
    <row r="212" spans="1:26">
      <c r="A212">
        <v>212</v>
      </c>
      <c r="B212" t="s">
        <v>460</v>
      </c>
      <c r="C212" t="s">
        <v>127</v>
      </c>
      <c r="D212" s="2">
        <v>860</v>
      </c>
      <c r="E212">
        <v>0.85</v>
      </c>
      <c r="F212">
        <v>702000</v>
      </c>
      <c r="G212">
        <v>4088</v>
      </c>
      <c r="Z212">
        <f t="shared" si="0"/>
        <v>212</v>
      </c>
    </row>
    <row r="213" spans="1:26">
      <c r="A213">
        <v>213</v>
      </c>
      <c r="B213" t="s">
        <v>474</v>
      </c>
      <c r="C213" t="s">
        <v>127</v>
      </c>
      <c r="D213" s="2">
        <v>780</v>
      </c>
      <c r="E213">
        <v>7.75</v>
      </c>
      <c r="F213">
        <v>719000</v>
      </c>
      <c r="G213">
        <v>4027</v>
      </c>
      <c r="Z213">
        <f t="shared" si="0"/>
        <v>213</v>
      </c>
    </row>
    <row r="214" spans="1:26">
      <c r="A214">
        <v>214</v>
      </c>
      <c r="B214" t="s">
        <v>434</v>
      </c>
      <c r="C214" t="s">
        <v>127</v>
      </c>
      <c r="D214" s="2">
        <v>260</v>
      </c>
      <c r="E214">
        <v>1.65</v>
      </c>
      <c r="F214">
        <v>2576000</v>
      </c>
      <c r="G214">
        <v>3786</v>
      </c>
      <c r="Z214">
        <f t="shared" si="0"/>
        <v>214</v>
      </c>
    </row>
    <row r="215" spans="1:26">
      <c r="A215">
        <v>215</v>
      </c>
      <c r="B215" t="s">
        <v>132</v>
      </c>
      <c r="C215" t="s">
        <v>127</v>
      </c>
      <c r="D215" s="2">
        <v>2100</v>
      </c>
      <c r="E215">
        <v>101</v>
      </c>
      <c r="F215">
        <v>118500</v>
      </c>
      <c r="G215">
        <v>3783</v>
      </c>
      <c r="Z215">
        <f t="shared" si="0"/>
        <v>215</v>
      </c>
    </row>
    <row r="216" spans="1:26">
      <c r="A216">
        <v>216</v>
      </c>
      <c r="B216" t="s">
        <v>462</v>
      </c>
      <c r="C216" t="s">
        <v>127</v>
      </c>
      <c r="D216" s="2">
        <v>1600</v>
      </c>
      <c r="E216">
        <v>8.6999999999999993</v>
      </c>
      <c r="F216">
        <v>618500</v>
      </c>
      <c r="G216">
        <v>3773</v>
      </c>
      <c r="Z216">
        <f t="shared" si="0"/>
        <v>216</v>
      </c>
    </row>
    <row r="217" spans="1:26">
      <c r="A217">
        <v>217</v>
      </c>
      <c r="B217" t="s">
        <v>433</v>
      </c>
      <c r="C217" t="s">
        <v>127</v>
      </c>
      <c r="D217" s="2">
        <v>2350</v>
      </c>
      <c r="E217">
        <v>5.85</v>
      </c>
      <c r="F217">
        <v>200625</v>
      </c>
      <c r="G217">
        <v>3662</v>
      </c>
      <c r="Z217">
        <f t="shared" si="0"/>
        <v>217</v>
      </c>
    </row>
    <row r="218" spans="1:26">
      <c r="A218">
        <v>218</v>
      </c>
      <c r="B218" t="s">
        <v>462</v>
      </c>
      <c r="C218" t="s">
        <v>127</v>
      </c>
      <c r="D218" s="2">
        <v>1550</v>
      </c>
      <c r="E218">
        <v>17.25</v>
      </c>
      <c r="F218">
        <v>620750</v>
      </c>
      <c r="G218">
        <v>3391</v>
      </c>
      <c r="Z218">
        <f t="shared" si="0"/>
        <v>218</v>
      </c>
    </row>
    <row r="219" spans="1:26">
      <c r="A219">
        <v>219</v>
      </c>
      <c r="B219" t="s">
        <v>465</v>
      </c>
      <c r="C219" t="s">
        <v>127</v>
      </c>
      <c r="D219" s="2">
        <v>480</v>
      </c>
      <c r="E219">
        <v>11.5</v>
      </c>
      <c r="F219">
        <v>345000</v>
      </c>
      <c r="G219">
        <v>2759</v>
      </c>
      <c r="Z219">
        <f t="shared" si="0"/>
        <v>219</v>
      </c>
    </row>
    <row r="220" spans="1:26">
      <c r="A220">
        <v>220</v>
      </c>
      <c r="B220" t="s">
        <v>437</v>
      </c>
      <c r="C220" s="3" t="s">
        <v>127</v>
      </c>
      <c r="D220" s="2">
        <v>2600</v>
      </c>
      <c r="E220">
        <v>1.6</v>
      </c>
      <c r="F220">
        <v>810375</v>
      </c>
      <c r="G220" s="3">
        <v>2731</v>
      </c>
      <c r="Z220">
        <f t="shared" si="0"/>
        <v>220</v>
      </c>
    </row>
    <row r="221" spans="1:26">
      <c r="A221">
        <v>221</v>
      </c>
      <c r="B221" t="s">
        <v>465</v>
      </c>
      <c r="C221" s="3" t="s">
        <v>127</v>
      </c>
      <c r="D221" s="2">
        <v>500</v>
      </c>
      <c r="E221" s="2">
        <v>3.8</v>
      </c>
      <c r="F221" s="2">
        <v>443000</v>
      </c>
      <c r="G221" s="3">
        <v>2505</v>
      </c>
      <c r="Z221">
        <f t="shared" si="0"/>
        <v>221</v>
      </c>
    </row>
    <row r="222" spans="1:26">
      <c r="A222">
        <v>222</v>
      </c>
      <c r="B222" t="s">
        <v>438</v>
      </c>
      <c r="C222" s="3" t="s">
        <v>127</v>
      </c>
      <c r="D222" s="2">
        <v>300</v>
      </c>
      <c r="E222">
        <v>6.1</v>
      </c>
      <c r="F222">
        <v>1117000</v>
      </c>
      <c r="G222" s="3">
        <v>2421</v>
      </c>
      <c r="Z222">
        <f t="shared" si="0"/>
        <v>222</v>
      </c>
    </row>
    <row r="223" spans="1:26">
      <c r="A223">
        <v>223</v>
      </c>
      <c r="B223" t="s">
        <v>132</v>
      </c>
      <c r="C223" s="3" t="s">
        <v>127</v>
      </c>
      <c r="D223" s="2">
        <v>2150</v>
      </c>
      <c r="E223">
        <v>69.75</v>
      </c>
      <c r="F223">
        <v>59500</v>
      </c>
      <c r="G223" s="3">
        <v>2380</v>
      </c>
      <c r="Z223">
        <f t="shared" si="0"/>
        <v>223</v>
      </c>
    </row>
    <row r="224" spans="1:26">
      <c r="A224">
        <v>224</v>
      </c>
      <c r="B224" t="s">
        <v>478</v>
      </c>
      <c r="C224" t="s">
        <v>127</v>
      </c>
      <c r="D224" s="2">
        <v>160</v>
      </c>
      <c r="E224">
        <v>1.5</v>
      </c>
      <c r="F224">
        <v>638000</v>
      </c>
      <c r="G224">
        <v>2378</v>
      </c>
      <c r="Z224">
        <f t="shared" si="0"/>
        <v>224</v>
      </c>
    </row>
    <row r="225" spans="1:26">
      <c r="A225">
        <v>225</v>
      </c>
      <c r="B225" t="s">
        <v>130</v>
      </c>
      <c r="C225" t="s">
        <v>127</v>
      </c>
      <c r="D225" s="2">
        <v>280</v>
      </c>
      <c r="E225">
        <v>3.5</v>
      </c>
      <c r="F225">
        <v>1906000</v>
      </c>
      <c r="G225">
        <v>2361</v>
      </c>
      <c r="Z225">
        <f t="shared" si="0"/>
        <v>225</v>
      </c>
    </row>
    <row r="226" spans="1:26">
      <c r="A226">
        <v>226</v>
      </c>
      <c r="B226" t="s">
        <v>461</v>
      </c>
      <c r="C226" t="s">
        <v>127</v>
      </c>
      <c r="D226" s="2">
        <v>90</v>
      </c>
      <c r="E226">
        <v>0.75</v>
      </c>
      <c r="F226">
        <v>3284000</v>
      </c>
      <c r="G226">
        <v>2313</v>
      </c>
      <c r="Z226">
        <f t="shared" si="0"/>
        <v>226</v>
      </c>
    </row>
    <row r="227" spans="1:26">
      <c r="A227">
        <v>227</v>
      </c>
      <c r="B227" t="s">
        <v>461</v>
      </c>
      <c r="C227" t="s">
        <v>127</v>
      </c>
      <c r="D227" s="2">
        <v>85</v>
      </c>
      <c r="E227">
        <v>1.8</v>
      </c>
      <c r="F227">
        <v>3360000</v>
      </c>
      <c r="G227">
        <v>2294</v>
      </c>
      <c r="Z227">
        <f t="shared" si="0"/>
        <v>227</v>
      </c>
    </row>
    <row r="228" spans="1:26">
      <c r="A228">
        <v>228</v>
      </c>
      <c r="B228" t="s">
        <v>132</v>
      </c>
      <c r="C228" t="s">
        <v>127</v>
      </c>
      <c r="D228" s="2">
        <v>2300</v>
      </c>
      <c r="E228">
        <v>19</v>
      </c>
      <c r="F228">
        <v>151000</v>
      </c>
      <c r="G228">
        <v>2217</v>
      </c>
      <c r="Z228">
        <f t="shared" si="0"/>
        <v>228</v>
      </c>
    </row>
    <row r="229" spans="1:26">
      <c r="A229">
        <v>229</v>
      </c>
      <c r="B229" t="s">
        <v>474</v>
      </c>
      <c r="C229" t="s">
        <v>127</v>
      </c>
      <c r="D229" s="2">
        <v>820</v>
      </c>
      <c r="E229">
        <v>2.4</v>
      </c>
      <c r="F229">
        <v>318000</v>
      </c>
      <c r="G229">
        <v>2108</v>
      </c>
      <c r="Z229">
        <f t="shared" si="0"/>
        <v>229</v>
      </c>
    </row>
    <row r="230" spans="1:26">
      <c r="A230">
        <v>230</v>
      </c>
      <c r="B230" t="s">
        <v>433</v>
      </c>
      <c r="C230" t="s">
        <v>127</v>
      </c>
      <c r="D230" s="2">
        <v>2400</v>
      </c>
      <c r="E230">
        <v>2.85</v>
      </c>
      <c r="F230">
        <v>137000</v>
      </c>
      <c r="G230">
        <v>2049</v>
      </c>
      <c r="Z230">
        <f t="shared" si="0"/>
        <v>230</v>
      </c>
    </row>
    <row r="231" spans="1:26">
      <c r="A231">
        <v>231</v>
      </c>
      <c r="B231" t="s">
        <v>135</v>
      </c>
      <c r="C231" t="s">
        <v>127</v>
      </c>
      <c r="D231" s="2">
        <v>1500</v>
      </c>
      <c r="E231">
        <v>33</v>
      </c>
      <c r="F231">
        <v>171375</v>
      </c>
      <c r="G231">
        <v>2036</v>
      </c>
      <c r="Z231">
        <f t="shared" si="0"/>
        <v>231</v>
      </c>
    </row>
    <row r="232" spans="1:26">
      <c r="A232">
        <v>232</v>
      </c>
      <c r="B232" t="s">
        <v>128</v>
      </c>
      <c r="C232" s="3" t="s">
        <v>127</v>
      </c>
      <c r="D232" s="2">
        <v>75</v>
      </c>
      <c r="E232">
        <v>1.85</v>
      </c>
      <c r="F232">
        <v>3860000</v>
      </c>
      <c r="G232" s="3">
        <v>1967</v>
      </c>
      <c r="Z232">
        <f t="shared" si="0"/>
        <v>232</v>
      </c>
    </row>
    <row r="233" spans="1:26">
      <c r="A233">
        <v>233</v>
      </c>
      <c r="B233" t="s">
        <v>436</v>
      </c>
      <c r="C233" s="3" t="s">
        <v>127</v>
      </c>
      <c r="D233" s="2">
        <v>1450</v>
      </c>
      <c r="E233" s="2">
        <v>15.7</v>
      </c>
      <c r="F233" s="2">
        <v>223000</v>
      </c>
      <c r="G233" s="3">
        <v>1961</v>
      </c>
      <c r="Z233">
        <f t="shared" si="0"/>
        <v>233</v>
      </c>
    </row>
    <row r="234" spans="1:26">
      <c r="A234">
        <v>234</v>
      </c>
      <c r="B234" t="s">
        <v>434</v>
      </c>
      <c r="C234" s="3" t="s">
        <v>127</v>
      </c>
      <c r="D234" s="2">
        <v>240</v>
      </c>
      <c r="E234">
        <v>8.25</v>
      </c>
      <c r="F234">
        <v>937000</v>
      </c>
      <c r="G234" s="3">
        <v>1950</v>
      </c>
      <c r="Z234">
        <f t="shared" si="0"/>
        <v>234</v>
      </c>
    </row>
    <row r="235" spans="1:26">
      <c r="A235">
        <v>235</v>
      </c>
      <c r="B235" t="s">
        <v>437</v>
      </c>
      <c r="C235" s="3" t="s">
        <v>127</v>
      </c>
      <c r="D235" s="2">
        <v>2250</v>
      </c>
      <c r="E235">
        <v>54.2</v>
      </c>
      <c r="F235">
        <v>63750</v>
      </c>
      <c r="G235" s="3">
        <v>1947</v>
      </c>
      <c r="Z235">
        <f t="shared" si="0"/>
        <v>235</v>
      </c>
    </row>
    <row r="236" spans="1:26">
      <c r="A236">
        <v>236</v>
      </c>
      <c r="B236" t="s">
        <v>435</v>
      </c>
      <c r="C236" t="s">
        <v>127</v>
      </c>
      <c r="D236" s="2">
        <v>1150</v>
      </c>
      <c r="E236">
        <v>3.5</v>
      </c>
      <c r="F236">
        <v>190750</v>
      </c>
      <c r="G236">
        <v>1883</v>
      </c>
      <c r="Z236">
        <f t="shared" si="0"/>
        <v>236</v>
      </c>
    </row>
    <row r="237" spans="1:26">
      <c r="A237">
        <v>237</v>
      </c>
      <c r="B237" t="s">
        <v>438</v>
      </c>
      <c r="C237" t="s">
        <v>127</v>
      </c>
      <c r="D237" s="2">
        <v>310</v>
      </c>
      <c r="E237">
        <v>2.95</v>
      </c>
      <c r="F237">
        <v>1182000</v>
      </c>
      <c r="G237">
        <v>1829</v>
      </c>
      <c r="Z237">
        <f t="shared" si="0"/>
        <v>237</v>
      </c>
    </row>
    <row r="238" spans="1:26">
      <c r="A238">
        <v>238</v>
      </c>
      <c r="B238" t="s">
        <v>460</v>
      </c>
      <c r="C238" t="s">
        <v>127</v>
      </c>
      <c r="D238" s="2">
        <v>880</v>
      </c>
      <c r="E238">
        <v>0.55000000000000004</v>
      </c>
      <c r="F238">
        <v>250000</v>
      </c>
      <c r="G238">
        <v>1819</v>
      </c>
      <c r="Z238">
        <f t="shared" si="0"/>
        <v>238</v>
      </c>
    </row>
    <row r="239" spans="1:26">
      <c r="A239">
        <v>239</v>
      </c>
      <c r="B239" t="s">
        <v>478</v>
      </c>
      <c r="C239" t="s">
        <v>127</v>
      </c>
      <c r="D239" s="2">
        <v>150</v>
      </c>
      <c r="E239">
        <v>4.0999999999999996</v>
      </c>
      <c r="F239">
        <v>428000</v>
      </c>
      <c r="G239">
        <v>1782</v>
      </c>
      <c r="Z239">
        <f t="shared" si="0"/>
        <v>239</v>
      </c>
    </row>
    <row r="240" spans="1:26">
      <c r="A240">
        <v>240</v>
      </c>
      <c r="B240" t="s">
        <v>463</v>
      </c>
      <c r="C240" t="s">
        <v>127</v>
      </c>
      <c r="D240" s="2">
        <v>1400</v>
      </c>
      <c r="E240">
        <v>20.100000000000001</v>
      </c>
      <c r="F240">
        <v>122250</v>
      </c>
      <c r="G240">
        <v>1773</v>
      </c>
      <c r="Z240">
        <f t="shared" si="0"/>
        <v>240</v>
      </c>
    </row>
    <row r="241" spans="1:26">
      <c r="A241">
        <v>241</v>
      </c>
      <c r="B241" t="s">
        <v>128</v>
      </c>
      <c r="C241" t="s">
        <v>127</v>
      </c>
      <c r="D241" s="2">
        <v>80</v>
      </c>
      <c r="E241">
        <v>0.4</v>
      </c>
      <c r="F241">
        <v>3836000</v>
      </c>
      <c r="G241">
        <v>1747</v>
      </c>
      <c r="Z241">
        <f t="shared" si="0"/>
        <v>241</v>
      </c>
    </row>
    <row r="242" spans="1:26">
      <c r="A242">
        <v>242</v>
      </c>
      <c r="B242" t="s">
        <v>462</v>
      </c>
      <c r="C242" t="s">
        <v>127</v>
      </c>
      <c r="D242" s="2">
        <v>1450</v>
      </c>
      <c r="E242">
        <v>58.8</v>
      </c>
      <c r="F242">
        <v>201500</v>
      </c>
      <c r="G242">
        <v>1661</v>
      </c>
      <c r="Z242">
        <f t="shared" si="0"/>
        <v>242</v>
      </c>
    </row>
    <row r="243" spans="1:26">
      <c r="A243">
        <v>243</v>
      </c>
      <c r="B243" t="s">
        <v>466</v>
      </c>
      <c r="C243" t="s">
        <v>127</v>
      </c>
      <c r="D243" s="2">
        <v>95</v>
      </c>
      <c r="E243">
        <v>1.4</v>
      </c>
      <c r="F243">
        <v>2290000</v>
      </c>
      <c r="G243">
        <v>1592</v>
      </c>
      <c r="Z243">
        <f t="shared" si="0"/>
        <v>243</v>
      </c>
    </row>
    <row r="244" spans="1:26">
      <c r="A244">
        <v>244</v>
      </c>
      <c r="B244" t="s">
        <v>462</v>
      </c>
      <c r="C244" t="s">
        <v>127</v>
      </c>
      <c r="D244" s="2">
        <v>1650</v>
      </c>
      <c r="E244">
        <v>4.0999999999999996</v>
      </c>
      <c r="F244">
        <v>272000</v>
      </c>
      <c r="G244">
        <v>1573</v>
      </c>
      <c r="Z244">
        <f t="shared" si="0"/>
        <v>244</v>
      </c>
    </row>
    <row r="245" spans="1:26">
      <c r="A245">
        <v>245</v>
      </c>
      <c r="B245" t="s">
        <v>433</v>
      </c>
      <c r="C245" t="s">
        <v>127</v>
      </c>
      <c r="D245" s="2">
        <v>2150</v>
      </c>
      <c r="E245">
        <v>97.1</v>
      </c>
      <c r="F245">
        <v>209375</v>
      </c>
      <c r="G245">
        <v>1570</v>
      </c>
      <c r="Z245">
        <f t="shared" si="0"/>
        <v>245</v>
      </c>
    </row>
    <row r="246" spans="1:26">
      <c r="A246">
        <v>246</v>
      </c>
      <c r="B246" t="s">
        <v>132</v>
      </c>
      <c r="C246" t="s">
        <v>127</v>
      </c>
      <c r="D246" s="2">
        <v>2000</v>
      </c>
      <c r="E246">
        <v>177.95</v>
      </c>
      <c r="F246">
        <v>212750</v>
      </c>
      <c r="G246">
        <v>1523</v>
      </c>
      <c r="Z246">
        <f t="shared" si="0"/>
        <v>246</v>
      </c>
    </row>
    <row r="247" spans="1:26">
      <c r="A247">
        <v>247</v>
      </c>
      <c r="B247" t="s">
        <v>435</v>
      </c>
      <c r="C247" t="s">
        <v>127</v>
      </c>
      <c r="D247" s="2">
        <v>1120</v>
      </c>
      <c r="E247">
        <v>9.5500000000000007</v>
      </c>
      <c r="F247">
        <v>122750</v>
      </c>
      <c r="G247">
        <v>1398</v>
      </c>
      <c r="Z247">
        <f t="shared" si="0"/>
        <v>247</v>
      </c>
    </row>
    <row r="248" spans="1:26">
      <c r="A248">
        <v>248</v>
      </c>
      <c r="B248" t="s">
        <v>474</v>
      </c>
      <c r="C248" t="s">
        <v>127</v>
      </c>
      <c r="D248" s="2">
        <v>760</v>
      </c>
      <c r="E248">
        <v>13.95</v>
      </c>
      <c r="F248">
        <v>237000</v>
      </c>
      <c r="G248">
        <v>1387</v>
      </c>
      <c r="Z248">
        <f t="shared" si="0"/>
        <v>248</v>
      </c>
    </row>
    <row r="249" spans="1:26">
      <c r="A249">
        <v>249</v>
      </c>
      <c r="B249" t="s">
        <v>132</v>
      </c>
      <c r="C249" t="s">
        <v>127</v>
      </c>
      <c r="D249" s="2">
        <v>2250</v>
      </c>
      <c r="E249">
        <v>28.5</v>
      </c>
      <c r="F249">
        <v>45250</v>
      </c>
      <c r="G249">
        <v>1380</v>
      </c>
      <c r="Z249">
        <f t="shared" si="0"/>
        <v>249</v>
      </c>
    </row>
    <row r="250" spans="1:26">
      <c r="A250">
        <v>250</v>
      </c>
      <c r="B250" t="s">
        <v>464</v>
      </c>
      <c r="C250" t="s">
        <v>127</v>
      </c>
      <c r="D250" s="2">
        <v>360</v>
      </c>
      <c r="E250">
        <v>9.5</v>
      </c>
      <c r="F250">
        <v>334500</v>
      </c>
      <c r="G250">
        <v>1289</v>
      </c>
      <c r="Z250">
        <f t="shared" si="0"/>
        <v>250</v>
      </c>
    </row>
    <row r="251" spans="1:26">
      <c r="A251">
        <v>251</v>
      </c>
      <c r="B251" t="s">
        <v>462</v>
      </c>
      <c r="C251" t="s">
        <v>127</v>
      </c>
      <c r="D251" s="2">
        <v>1520</v>
      </c>
      <c r="E251">
        <v>26.6</v>
      </c>
      <c r="F251">
        <v>191750</v>
      </c>
      <c r="G251">
        <v>1255</v>
      </c>
      <c r="Z251">
        <f t="shared" si="0"/>
        <v>251</v>
      </c>
    </row>
    <row r="252" spans="1:26">
      <c r="A252">
        <v>252</v>
      </c>
      <c r="B252" t="s">
        <v>439</v>
      </c>
      <c r="C252" t="s">
        <v>127</v>
      </c>
      <c r="D252" s="2">
        <v>25</v>
      </c>
      <c r="E252">
        <v>2.5499999999999998</v>
      </c>
      <c r="F252">
        <v>2300000</v>
      </c>
      <c r="G252">
        <v>1246</v>
      </c>
      <c r="Z252">
        <f t="shared" si="0"/>
        <v>252</v>
      </c>
    </row>
    <row r="253" spans="1:26">
      <c r="A253">
        <v>253</v>
      </c>
      <c r="B253" t="s">
        <v>435</v>
      </c>
      <c r="C253" t="s">
        <v>127</v>
      </c>
      <c r="D253" s="2">
        <v>1140</v>
      </c>
      <c r="E253">
        <v>5</v>
      </c>
      <c r="F253">
        <v>55750</v>
      </c>
      <c r="G253">
        <v>1206</v>
      </c>
      <c r="Z253">
        <f t="shared" si="0"/>
        <v>253</v>
      </c>
    </row>
    <row r="254" spans="1:26">
      <c r="A254">
        <v>254</v>
      </c>
      <c r="B254" t="s">
        <v>436</v>
      </c>
      <c r="C254" t="s">
        <v>127</v>
      </c>
      <c r="D254" s="2">
        <v>1500</v>
      </c>
      <c r="E254">
        <v>4.5999999999999996</v>
      </c>
      <c r="F254">
        <v>274750</v>
      </c>
      <c r="G254">
        <v>1190</v>
      </c>
      <c r="Z254">
        <f t="shared" si="0"/>
        <v>254</v>
      </c>
    </row>
    <row r="255" spans="1:26">
      <c r="A255">
        <v>255</v>
      </c>
      <c r="B255" t="s">
        <v>438</v>
      </c>
      <c r="C255" t="s">
        <v>127</v>
      </c>
      <c r="D255" s="2">
        <v>320</v>
      </c>
      <c r="E255">
        <v>1.45</v>
      </c>
      <c r="F255">
        <v>2076000</v>
      </c>
      <c r="G255">
        <v>1186</v>
      </c>
      <c r="Z255">
        <f t="shared" si="0"/>
        <v>255</v>
      </c>
    </row>
    <row r="256" spans="1:26">
      <c r="A256">
        <v>256</v>
      </c>
      <c r="B256" t="s">
        <v>474</v>
      </c>
      <c r="C256" t="s">
        <v>127</v>
      </c>
      <c r="D256" s="2">
        <v>840</v>
      </c>
      <c r="E256">
        <v>1.75</v>
      </c>
      <c r="F256">
        <v>199000</v>
      </c>
      <c r="G256">
        <v>1137</v>
      </c>
      <c r="Z256">
        <f t="shared" si="0"/>
        <v>256</v>
      </c>
    </row>
    <row r="257" spans="1:26">
      <c r="A257">
        <v>257</v>
      </c>
      <c r="B257" t="s">
        <v>434</v>
      </c>
      <c r="C257" t="s">
        <v>127</v>
      </c>
      <c r="D257" s="2">
        <v>270</v>
      </c>
      <c r="E257">
        <v>0.7</v>
      </c>
      <c r="F257">
        <v>1370000</v>
      </c>
      <c r="G257">
        <v>1128</v>
      </c>
      <c r="Z257">
        <f t="shared" ref="Z257:Z320" si="1">+A257</f>
        <v>257</v>
      </c>
    </row>
    <row r="258" spans="1:26">
      <c r="A258">
        <v>258</v>
      </c>
      <c r="B258" t="s">
        <v>490</v>
      </c>
      <c r="C258" t="s">
        <v>127</v>
      </c>
      <c r="D258" s="2">
        <v>720</v>
      </c>
      <c r="E258">
        <v>33.549999999999997</v>
      </c>
      <c r="F258">
        <v>125500</v>
      </c>
      <c r="G258">
        <v>1102</v>
      </c>
      <c r="Z258">
        <f t="shared" si="1"/>
        <v>258</v>
      </c>
    </row>
    <row r="259" spans="1:26">
      <c r="A259">
        <v>259</v>
      </c>
      <c r="B259" t="s">
        <v>435</v>
      </c>
      <c r="C259" t="s">
        <v>127</v>
      </c>
      <c r="D259" s="2">
        <v>1080</v>
      </c>
      <c r="E259">
        <v>28.45</v>
      </c>
      <c r="F259">
        <v>85750</v>
      </c>
      <c r="G259">
        <v>1101</v>
      </c>
      <c r="Z259">
        <f t="shared" si="1"/>
        <v>259</v>
      </c>
    </row>
    <row r="260" spans="1:26">
      <c r="A260">
        <v>260</v>
      </c>
      <c r="B260" t="s">
        <v>437</v>
      </c>
      <c r="C260" t="s">
        <v>127</v>
      </c>
      <c r="D260" s="2">
        <v>2550</v>
      </c>
      <c r="E260">
        <v>2.15</v>
      </c>
      <c r="F260">
        <v>331500</v>
      </c>
      <c r="G260">
        <v>1056</v>
      </c>
      <c r="Z260">
        <f t="shared" si="1"/>
        <v>260</v>
      </c>
    </row>
    <row r="261" spans="1:26">
      <c r="A261">
        <v>261</v>
      </c>
      <c r="B261" t="s">
        <v>465</v>
      </c>
      <c r="C261" t="s">
        <v>127</v>
      </c>
      <c r="D261" s="2">
        <v>490</v>
      </c>
      <c r="E261">
        <v>7</v>
      </c>
      <c r="F261">
        <v>163000</v>
      </c>
      <c r="G261">
        <v>1054</v>
      </c>
      <c r="Z261">
        <f t="shared" si="1"/>
        <v>261</v>
      </c>
    </row>
    <row r="262" spans="1:26">
      <c r="A262">
        <v>262</v>
      </c>
      <c r="B262" t="s">
        <v>460</v>
      </c>
      <c r="C262" t="s">
        <v>127</v>
      </c>
      <c r="D262" s="2">
        <v>900</v>
      </c>
      <c r="E262">
        <v>0.35</v>
      </c>
      <c r="F262">
        <v>297250</v>
      </c>
      <c r="G262">
        <v>1053</v>
      </c>
      <c r="Z262">
        <f t="shared" si="1"/>
        <v>262</v>
      </c>
    </row>
    <row r="263" spans="1:26">
      <c r="A263">
        <v>263</v>
      </c>
      <c r="B263" t="s">
        <v>461</v>
      </c>
      <c r="C263" t="s">
        <v>127</v>
      </c>
      <c r="D263" s="2">
        <v>95</v>
      </c>
      <c r="E263">
        <v>0.3</v>
      </c>
      <c r="F263">
        <v>1252000</v>
      </c>
      <c r="G263">
        <v>1045</v>
      </c>
      <c r="Z263">
        <f t="shared" si="1"/>
        <v>263</v>
      </c>
    </row>
    <row r="264" spans="1:26">
      <c r="A264">
        <v>264</v>
      </c>
      <c r="B264" t="s">
        <v>437</v>
      </c>
      <c r="C264" t="s">
        <v>127</v>
      </c>
      <c r="D264" s="2">
        <v>2800</v>
      </c>
      <c r="E264">
        <v>1.1499999999999999</v>
      </c>
      <c r="F264">
        <v>456375</v>
      </c>
      <c r="G264">
        <v>1020</v>
      </c>
      <c r="Z264">
        <f t="shared" si="1"/>
        <v>264</v>
      </c>
    </row>
    <row r="265" spans="1:26">
      <c r="A265">
        <v>265</v>
      </c>
      <c r="B265" t="s">
        <v>130</v>
      </c>
      <c r="C265" t="s">
        <v>127</v>
      </c>
      <c r="D265" s="2">
        <v>270</v>
      </c>
      <c r="E265">
        <v>8</v>
      </c>
      <c r="F265">
        <v>516000</v>
      </c>
      <c r="G265">
        <v>998</v>
      </c>
      <c r="Z265">
        <f t="shared" si="1"/>
        <v>265</v>
      </c>
    </row>
    <row r="266" spans="1:26">
      <c r="A266">
        <v>266</v>
      </c>
      <c r="B266" t="s">
        <v>484</v>
      </c>
      <c r="C266" t="s">
        <v>127</v>
      </c>
      <c r="D266" s="2">
        <v>30</v>
      </c>
      <c r="E266">
        <v>0.4</v>
      </c>
      <c r="F266">
        <v>6896000</v>
      </c>
      <c r="G266">
        <v>977</v>
      </c>
      <c r="Z266">
        <f t="shared" si="1"/>
        <v>266</v>
      </c>
    </row>
    <row r="267" spans="1:26">
      <c r="A267">
        <v>267</v>
      </c>
      <c r="B267" t="s">
        <v>480</v>
      </c>
      <c r="C267" t="s">
        <v>127</v>
      </c>
      <c r="D267" s="2">
        <v>70</v>
      </c>
      <c r="E267">
        <v>1.75</v>
      </c>
      <c r="F267">
        <v>2464000</v>
      </c>
      <c r="G267">
        <v>964</v>
      </c>
      <c r="Z267">
        <f t="shared" si="1"/>
        <v>267</v>
      </c>
    </row>
    <row r="268" spans="1:26">
      <c r="A268">
        <v>268</v>
      </c>
      <c r="B268" t="s">
        <v>480</v>
      </c>
      <c r="C268" t="s">
        <v>127</v>
      </c>
      <c r="D268" s="2">
        <v>75</v>
      </c>
      <c r="E268">
        <v>0.5</v>
      </c>
      <c r="F268">
        <v>2112000</v>
      </c>
      <c r="G268">
        <v>962</v>
      </c>
      <c r="Z268">
        <f t="shared" si="1"/>
        <v>268</v>
      </c>
    </row>
    <row r="269" spans="1:26">
      <c r="A269">
        <v>269</v>
      </c>
      <c r="B269" t="s">
        <v>133</v>
      </c>
      <c r="C269" t="s">
        <v>127</v>
      </c>
      <c r="D269" s="2">
        <v>340</v>
      </c>
      <c r="E269" s="3">
        <v>6.9</v>
      </c>
      <c r="F269">
        <v>577000</v>
      </c>
      <c r="G269">
        <v>960</v>
      </c>
      <c r="Z269">
        <f t="shared" si="1"/>
        <v>269</v>
      </c>
    </row>
    <row r="270" spans="1:26">
      <c r="A270">
        <v>270</v>
      </c>
      <c r="B270" t="s">
        <v>462</v>
      </c>
      <c r="C270" t="s">
        <v>127</v>
      </c>
      <c r="D270" s="2">
        <v>1480</v>
      </c>
      <c r="E270">
        <v>41.45</v>
      </c>
      <c r="F270">
        <v>99500</v>
      </c>
      <c r="G270">
        <v>959</v>
      </c>
      <c r="Z270">
        <f t="shared" si="1"/>
        <v>270</v>
      </c>
    </row>
    <row r="271" spans="1:26">
      <c r="A271">
        <v>271</v>
      </c>
      <c r="B271" t="s">
        <v>433</v>
      </c>
      <c r="C271" t="s">
        <v>127</v>
      </c>
      <c r="D271" s="2">
        <v>2100</v>
      </c>
      <c r="E271" s="3">
        <v>137.4</v>
      </c>
      <c r="F271">
        <v>143750</v>
      </c>
      <c r="G271">
        <v>958</v>
      </c>
      <c r="Z271">
        <f t="shared" si="1"/>
        <v>271</v>
      </c>
    </row>
    <row r="272" spans="1:26">
      <c r="A272">
        <v>272</v>
      </c>
      <c r="B272" t="s">
        <v>464</v>
      </c>
      <c r="C272" t="s">
        <v>127</v>
      </c>
      <c r="D272" s="2">
        <v>380</v>
      </c>
      <c r="E272">
        <v>3.4</v>
      </c>
      <c r="F272">
        <v>375000</v>
      </c>
      <c r="G272">
        <v>923</v>
      </c>
      <c r="Z272">
        <f t="shared" si="1"/>
        <v>272</v>
      </c>
    </row>
    <row r="273" spans="1:26">
      <c r="A273">
        <v>273</v>
      </c>
      <c r="B273" t="s">
        <v>490</v>
      </c>
      <c r="C273" t="s">
        <v>127</v>
      </c>
      <c r="D273" s="2">
        <v>740</v>
      </c>
      <c r="E273" s="3">
        <v>23.35</v>
      </c>
      <c r="F273">
        <v>106500</v>
      </c>
      <c r="G273">
        <v>921</v>
      </c>
      <c r="Z273">
        <f t="shared" si="1"/>
        <v>273</v>
      </c>
    </row>
    <row r="274" spans="1:26">
      <c r="A274">
        <v>274</v>
      </c>
      <c r="B274" t="s">
        <v>472</v>
      </c>
      <c r="C274" t="s">
        <v>127</v>
      </c>
      <c r="D274" s="2">
        <v>190</v>
      </c>
      <c r="E274" s="3">
        <v>1.55</v>
      </c>
      <c r="F274">
        <v>1683000</v>
      </c>
      <c r="G274">
        <v>912</v>
      </c>
      <c r="Z274">
        <f t="shared" si="1"/>
        <v>274</v>
      </c>
    </row>
    <row r="275" spans="1:26">
      <c r="A275">
        <v>275</v>
      </c>
      <c r="B275" t="s">
        <v>132</v>
      </c>
      <c r="C275" t="s">
        <v>127</v>
      </c>
      <c r="D275" s="2">
        <v>2050</v>
      </c>
      <c r="E275">
        <v>137</v>
      </c>
      <c r="F275">
        <v>45750</v>
      </c>
      <c r="G275">
        <v>899</v>
      </c>
      <c r="Z275">
        <f t="shared" si="1"/>
        <v>275</v>
      </c>
    </row>
    <row r="276" spans="1:26">
      <c r="A276">
        <v>276</v>
      </c>
      <c r="B276" t="s">
        <v>473</v>
      </c>
      <c r="C276" t="s">
        <v>127</v>
      </c>
      <c r="D276" s="2">
        <v>320</v>
      </c>
      <c r="E276">
        <v>2.5</v>
      </c>
      <c r="F276">
        <v>725000</v>
      </c>
      <c r="G276">
        <v>855</v>
      </c>
      <c r="Z276">
        <f t="shared" si="1"/>
        <v>276</v>
      </c>
    </row>
    <row r="277" spans="1:26">
      <c r="A277">
        <v>277</v>
      </c>
      <c r="B277" t="s">
        <v>436</v>
      </c>
      <c r="C277" t="s">
        <v>127</v>
      </c>
      <c r="D277" s="2">
        <v>1400</v>
      </c>
      <c r="E277">
        <v>39.799999999999997</v>
      </c>
      <c r="F277">
        <v>174500</v>
      </c>
      <c r="G277">
        <v>837</v>
      </c>
      <c r="Z277">
        <f t="shared" si="1"/>
        <v>277</v>
      </c>
    </row>
    <row r="278" spans="1:26">
      <c r="A278">
        <v>278</v>
      </c>
      <c r="B278" t="s">
        <v>133</v>
      </c>
      <c r="C278" t="s">
        <v>127</v>
      </c>
      <c r="D278" s="2">
        <v>360</v>
      </c>
      <c r="E278">
        <v>1.55</v>
      </c>
      <c r="F278">
        <v>652000</v>
      </c>
      <c r="G278">
        <v>797</v>
      </c>
      <c r="Z278">
        <f t="shared" si="1"/>
        <v>278</v>
      </c>
    </row>
    <row r="279" spans="1:26">
      <c r="A279">
        <v>279</v>
      </c>
      <c r="B279" t="s">
        <v>464</v>
      </c>
      <c r="C279" t="s">
        <v>127</v>
      </c>
      <c r="D279" s="2">
        <v>370</v>
      </c>
      <c r="E279">
        <v>5.85</v>
      </c>
      <c r="F279">
        <v>250500</v>
      </c>
      <c r="G279">
        <v>788</v>
      </c>
      <c r="Z279">
        <f t="shared" si="1"/>
        <v>279</v>
      </c>
    </row>
    <row r="280" spans="1:26">
      <c r="A280">
        <v>280</v>
      </c>
      <c r="B280" t="s">
        <v>439</v>
      </c>
      <c r="C280" t="s">
        <v>127</v>
      </c>
      <c r="D280" s="2">
        <v>32.5</v>
      </c>
      <c r="E280">
        <v>0.15</v>
      </c>
      <c r="F280">
        <v>2020000</v>
      </c>
      <c r="G280">
        <v>787</v>
      </c>
      <c r="Z280">
        <f t="shared" si="1"/>
        <v>280</v>
      </c>
    </row>
    <row r="281" spans="1:26">
      <c r="A281">
        <v>281</v>
      </c>
      <c r="B281" t="s">
        <v>472</v>
      </c>
      <c r="C281" t="s">
        <v>127</v>
      </c>
      <c r="D281" s="2">
        <v>180</v>
      </c>
      <c r="E281" s="3">
        <v>5.4</v>
      </c>
      <c r="F281">
        <v>719000</v>
      </c>
      <c r="G281">
        <v>780</v>
      </c>
      <c r="Z281">
        <f t="shared" si="1"/>
        <v>281</v>
      </c>
    </row>
    <row r="282" spans="1:26">
      <c r="A282">
        <v>282</v>
      </c>
      <c r="B282" t="s">
        <v>478</v>
      </c>
      <c r="C282" t="s">
        <v>127</v>
      </c>
      <c r="D282" s="2">
        <v>170</v>
      </c>
      <c r="E282">
        <v>0.65</v>
      </c>
      <c r="F282">
        <v>326000</v>
      </c>
      <c r="G282">
        <v>740</v>
      </c>
      <c r="Z282">
        <f t="shared" si="1"/>
        <v>282</v>
      </c>
    </row>
    <row r="283" spans="1:26">
      <c r="A283">
        <v>283</v>
      </c>
      <c r="B283" t="s">
        <v>472</v>
      </c>
      <c r="C283" t="s">
        <v>127</v>
      </c>
      <c r="D283" s="2">
        <v>185</v>
      </c>
      <c r="E283" s="3">
        <v>2.85</v>
      </c>
      <c r="F283">
        <v>426000</v>
      </c>
      <c r="G283">
        <v>737</v>
      </c>
      <c r="Z283">
        <f t="shared" si="1"/>
        <v>283</v>
      </c>
    </row>
    <row r="284" spans="1:26">
      <c r="A284">
        <v>284</v>
      </c>
      <c r="B284" t="s">
        <v>463</v>
      </c>
      <c r="C284" t="s">
        <v>127</v>
      </c>
      <c r="D284" s="2">
        <v>1350</v>
      </c>
      <c r="E284">
        <v>42.5</v>
      </c>
      <c r="F284">
        <v>91250</v>
      </c>
      <c r="G284">
        <v>732</v>
      </c>
      <c r="Z284">
        <f t="shared" si="1"/>
        <v>284</v>
      </c>
    </row>
    <row r="285" spans="1:26">
      <c r="A285">
        <v>285</v>
      </c>
      <c r="B285" t="s">
        <v>129</v>
      </c>
      <c r="C285" t="s">
        <v>127</v>
      </c>
      <c r="D285" s="2">
        <v>300</v>
      </c>
      <c r="E285" s="3">
        <v>2.0499999999999998</v>
      </c>
      <c r="F285">
        <v>757000</v>
      </c>
      <c r="G285">
        <v>725</v>
      </c>
      <c r="Z285">
        <f t="shared" si="1"/>
        <v>285</v>
      </c>
    </row>
    <row r="286" spans="1:26">
      <c r="A286">
        <v>286</v>
      </c>
      <c r="B286" t="s">
        <v>435</v>
      </c>
      <c r="C286" t="s">
        <v>127</v>
      </c>
      <c r="D286" s="2">
        <v>1050</v>
      </c>
      <c r="E286" s="3">
        <v>49.8</v>
      </c>
      <c r="F286">
        <v>552250</v>
      </c>
      <c r="G286">
        <v>715</v>
      </c>
      <c r="Z286">
        <f t="shared" si="1"/>
        <v>286</v>
      </c>
    </row>
    <row r="287" spans="1:26">
      <c r="A287">
        <v>287</v>
      </c>
      <c r="B287" t="s">
        <v>437</v>
      </c>
      <c r="C287" t="s">
        <v>127</v>
      </c>
      <c r="D287" s="2">
        <v>2650</v>
      </c>
      <c r="E287">
        <v>1.4</v>
      </c>
      <c r="F287">
        <v>185125</v>
      </c>
      <c r="G287">
        <v>667</v>
      </c>
      <c r="Z287">
        <f t="shared" si="1"/>
        <v>287</v>
      </c>
    </row>
    <row r="288" spans="1:26">
      <c r="A288">
        <v>288</v>
      </c>
      <c r="B288" t="s">
        <v>437</v>
      </c>
      <c r="C288" t="s">
        <v>127</v>
      </c>
      <c r="D288" s="2">
        <v>2900</v>
      </c>
      <c r="E288">
        <v>0.8</v>
      </c>
      <c r="F288">
        <v>315500</v>
      </c>
      <c r="G288">
        <v>644</v>
      </c>
      <c r="Z288">
        <f t="shared" si="1"/>
        <v>288</v>
      </c>
    </row>
    <row r="289" spans="1:26">
      <c r="A289">
        <v>289</v>
      </c>
      <c r="B289" t="s">
        <v>490</v>
      </c>
      <c r="C289" t="s">
        <v>127</v>
      </c>
      <c r="D289" s="2">
        <v>700</v>
      </c>
      <c r="E289">
        <v>45</v>
      </c>
      <c r="F289">
        <v>96000</v>
      </c>
      <c r="G289">
        <v>638</v>
      </c>
      <c r="Z289">
        <f t="shared" si="1"/>
        <v>289</v>
      </c>
    </row>
    <row r="290" spans="1:26">
      <c r="A290">
        <v>290</v>
      </c>
      <c r="B290" t="s">
        <v>502</v>
      </c>
      <c r="C290" t="s">
        <v>127</v>
      </c>
      <c r="D290" s="2">
        <v>90</v>
      </c>
      <c r="E290">
        <v>1.95</v>
      </c>
      <c r="F290">
        <v>1040000</v>
      </c>
      <c r="G290">
        <v>631</v>
      </c>
      <c r="Z290">
        <f t="shared" si="1"/>
        <v>290</v>
      </c>
    </row>
    <row r="291" spans="1:26">
      <c r="A291">
        <v>291</v>
      </c>
      <c r="B291" t="s">
        <v>436</v>
      </c>
      <c r="C291" t="s">
        <v>127</v>
      </c>
      <c r="D291" s="2">
        <v>1440</v>
      </c>
      <c r="E291">
        <v>19.5</v>
      </c>
      <c r="F291">
        <v>45750</v>
      </c>
      <c r="G291">
        <v>626</v>
      </c>
      <c r="Z291">
        <f t="shared" si="1"/>
        <v>291</v>
      </c>
    </row>
    <row r="292" spans="1:26">
      <c r="A292">
        <v>292</v>
      </c>
      <c r="B292" t="s">
        <v>465</v>
      </c>
      <c r="C292" t="s">
        <v>127</v>
      </c>
      <c r="D292" s="2">
        <v>470</v>
      </c>
      <c r="E292">
        <v>17.5</v>
      </c>
      <c r="F292">
        <v>136000</v>
      </c>
      <c r="G292">
        <v>608</v>
      </c>
      <c r="Z292">
        <f t="shared" si="1"/>
        <v>292</v>
      </c>
    </row>
    <row r="293" spans="1:26">
      <c r="A293">
        <v>293</v>
      </c>
      <c r="D293" s="2"/>
      <c r="Z293">
        <f t="shared" si="1"/>
        <v>293</v>
      </c>
    </row>
    <row r="294" spans="1:26">
      <c r="A294">
        <v>294</v>
      </c>
      <c r="B294" t="s">
        <v>432</v>
      </c>
      <c r="Z294">
        <f t="shared" si="1"/>
        <v>294</v>
      </c>
    </row>
    <row r="295" spans="1:26">
      <c r="A295">
        <v>295</v>
      </c>
      <c r="Z295">
        <f t="shared" si="1"/>
        <v>295</v>
      </c>
    </row>
    <row r="296" spans="1:26">
      <c r="A296">
        <v>296</v>
      </c>
      <c r="B296" t="s">
        <v>95</v>
      </c>
      <c r="Z296">
        <f t="shared" si="1"/>
        <v>296</v>
      </c>
    </row>
    <row r="297" spans="1:26">
      <c r="A297">
        <v>297</v>
      </c>
      <c r="B297" t="s">
        <v>121</v>
      </c>
      <c r="C297" s="2" t="s">
        <v>136</v>
      </c>
      <c r="D297" t="s">
        <v>137</v>
      </c>
      <c r="E297" s="2" t="s">
        <v>138</v>
      </c>
      <c r="Z297">
        <f t="shared" si="1"/>
        <v>297</v>
      </c>
    </row>
    <row r="298" spans="1:26">
      <c r="A298">
        <v>298</v>
      </c>
      <c r="B298" t="s">
        <v>424</v>
      </c>
      <c r="C298" s="2">
        <v>7375</v>
      </c>
      <c r="D298">
        <v>1.1000000000000001</v>
      </c>
      <c r="E298" s="2">
        <v>19660</v>
      </c>
      <c r="Z298">
        <f t="shared" si="1"/>
        <v>298</v>
      </c>
    </row>
    <row r="299" spans="1:26">
      <c r="A299">
        <v>299</v>
      </c>
      <c r="B299" t="s">
        <v>503</v>
      </c>
      <c r="C299" s="2">
        <v>5533.3</v>
      </c>
      <c r="D299">
        <v>0</v>
      </c>
      <c r="E299" s="2">
        <v>9771.4</v>
      </c>
      <c r="Z299">
        <f t="shared" si="1"/>
        <v>299</v>
      </c>
    </row>
    <row r="300" spans="1:26">
      <c r="A300">
        <v>300</v>
      </c>
      <c r="B300" t="s">
        <v>504</v>
      </c>
      <c r="C300" s="2">
        <v>1845</v>
      </c>
      <c r="D300">
        <v>2.4</v>
      </c>
      <c r="E300" s="2">
        <v>3425</v>
      </c>
      <c r="Z300">
        <f t="shared" si="1"/>
        <v>300</v>
      </c>
    </row>
    <row r="301" spans="1:26">
      <c r="A301">
        <v>301</v>
      </c>
      <c r="B301" t="s">
        <v>505</v>
      </c>
      <c r="C301">
        <v>669.2</v>
      </c>
      <c r="D301">
        <v>3.4</v>
      </c>
      <c r="E301" s="2">
        <v>1464.3</v>
      </c>
      <c r="Z301">
        <f t="shared" si="1"/>
        <v>301</v>
      </c>
    </row>
    <row r="302" spans="1:26">
      <c r="A302">
        <v>302</v>
      </c>
      <c r="B302" t="s">
        <v>130</v>
      </c>
      <c r="C302">
        <v>380.6</v>
      </c>
      <c r="D302">
        <v>0.5</v>
      </c>
      <c r="E302">
        <v>588.70000000000005</v>
      </c>
      <c r="Z302">
        <f t="shared" si="1"/>
        <v>302</v>
      </c>
    </row>
    <row r="303" spans="1:26">
      <c r="A303">
        <v>303</v>
      </c>
      <c r="Z303">
        <f t="shared" si="1"/>
        <v>303</v>
      </c>
    </row>
    <row r="304" spans="1:26">
      <c r="A304">
        <v>304</v>
      </c>
      <c r="B304" t="s">
        <v>470</v>
      </c>
      <c r="Z304">
        <f t="shared" si="1"/>
        <v>304</v>
      </c>
    </row>
    <row r="305" spans="1:26">
      <c r="A305">
        <v>305</v>
      </c>
      <c r="Z305">
        <f t="shared" si="1"/>
        <v>305</v>
      </c>
    </row>
    <row r="306" spans="1:26">
      <c r="A306">
        <v>306</v>
      </c>
      <c r="B306" t="s">
        <v>96</v>
      </c>
      <c r="Z306">
        <f t="shared" si="1"/>
        <v>306</v>
      </c>
    </row>
    <row r="307" spans="1:26">
      <c r="A307">
        <v>307</v>
      </c>
      <c r="B307" t="s">
        <v>121</v>
      </c>
      <c r="C307" t="s">
        <v>136</v>
      </c>
      <c r="D307" t="s">
        <v>137</v>
      </c>
      <c r="E307" s="2" t="s">
        <v>138</v>
      </c>
      <c r="Z307">
        <f t="shared" si="1"/>
        <v>307</v>
      </c>
    </row>
    <row r="308" spans="1:26">
      <c r="A308">
        <v>308</v>
      </c>
      <c r="B308" t="s">
        <v>478</v>
      </c>
      <c r="C308" t="s">
        <v>506</v>
      </c>
      <c r="D308" t="s">
        <v>507</v>
      </c>
      <c r="E308" s="2">
        <v>800</v>
      </c>
      <c r="Z308">
        <f t="shared" si="1"/>
        <v>308</v>
      </c>
    </row>
    <row r="309" spans="1:26">
      <c r="A309">
        <v>309</v>
      </c>
      <c r="B309" t="s">
        <v>409</v>
      </c>
      <c r="C309" t="s">
        <v>508</v>
      </c>
      <c r="D309" t="s">
        <v>509</v>
      </c>
      <c r="E309" s="2">
        <v>35.4</v>
      </c>
      <c r="Z309">
        <f t="shared" si="1"/>
        <v>309</v>
      </c>
    </row>
    <row r="310" spans="1:26">
      <c r="A310">
        <v>310</v>
      </c>
      <c r="B310" t="s">
        <v>510</v>
      </c>
      <c r="C310" t="s">
        <v>511</v>
      </c>
      <c r="D310" t="s">
        <v>481</v>
      </c>
      <c r="E310" s="2">
        <v>6.7</v>
      </c>
      <c r="Z310">
        <f t="shared" si="1"/>
        <v>310</v>
      </c>
    </row>
    <row r="311" spans="1:26">
      <c r="A311">
        <v>311</v>
      </c>
      <c r="B311" t="s">
        <v>512</v>
      </c>
      <c r="C311" t="s">
        <v>513</v>
      </c>
      <c r="D311" t="s">
        <v>514</v>
      </c>
      <c r="E311" s="2">
        <v>27.9</v>
      </c>
      <c r="Z311">
        <f t="shared" si="1"/>
        <v>311</v>
      </c>
    </row>
    <row r="312" spans="1:26">
      <c r="A312">
        <v>312</v>
      </c>
      <c r="B312" t="s">
        <v>515</v>
      </c>
      <c r="C312" s="3" t="s">
        <v>513</v>
      </c>
      <c r="D312" s="3" t="s">
        <v>516</v>
      </c>
      <c r="E312" s="2">
        <v>27</v>
      </c>
      <c r="G312" s="3"/>
      <c r="Z312">
        <f t="shared" si="1"/>
        <v>312</v>
      </c>
    </row>
    <row r="313" spans="1:26">
      <c r="A313">
        <v>313</v>
      </c>
      <c r="C313" s="2"/>
      <c r="D313" s="3"/>
      <c r="E313" s="2"/>
      <c r="F313" s="2"/>
      <c r="G313" s="3"/>
      <c r="Z313">
        <f t="shared" si="1"/>
        <v>313</v>
      </c>
    </row>
    <row r="314" spans="1:26">
      <c r="A314">
        <v>314</v>
      </c>
      <c r="B314" t="s">
        <v>482</v>
      </c>
      <c r="C314" s="3"/>
      <c r="D314" s="3"/>
      <c r="E314" s="2"/>
      <c r="G314" s="3"/>
      <c r="Z314">
        <f t="shared" si="1"/>
        <v>314</v>
      </c>
    </row>
    <row r="315" spans="1:26">
      <c r="A315">
        <v>315</v>
      </c>
      <c r="B315" t="s">
        <v>98</v>
      </c>
      <c r="C315" s="3"/>
      <c r="D315" s="3"/>
      <c r="E315" s="2"/>
      <c r="F315" s="2"/>
      <c r="G315" s="3"/>
      <c r="Z315">
        <f t="shared" si="1"/>
        <v>315</v>
      </c>
    </row>
    <row r="316" spans="1:26">
      <c r="A316">
        <v>316</v>
      </c>
      <c r="B316" t="s">
        <v>121</v>
      </c>
      <c r="C316" s="2" t="s">
        <v>136</v>
      </c>
      <c r="D316" s="3" t="s">
        <v>137</v>
      </c>
      <c r="E316" s="2" t="s">
        <v>138</v>
      </c>
      <c r="F316" s="2"/>
      <c r="G316" s="3"/>
      <c r="Z316">
        <f t="shared" si="1"/>
        <v>316</v>
      </c>
    </row>
    <row r="317" spans="1:26">
      <c r="A317">
        <v>317</v>
      </c>
      <c r="B317" t="s">
        <v>503</v>
      </c>
      <c r="C317" s="2" t="s">
        <v>517</v>
      </c>
      <c r="D317" s="3">
        <v>0.2</v>
      </c>
      <c r="E317" s="2">
        <v>622</v>
      </c>
      <c r="F317" s="2"/>
      <c r="G317" s="3"/>
      <c r="Z317">
        <f t="shared" si="1"/>
        <v>317</v>
      </c>
    </row>
    <row r="318" spans="1:26">
      <c r="A318">
        <v>318</v>
      </c>
      <c r="B318" t="s">
        <v>518</v>
      </c>
      <c r="C318" s="3" t="s">
        <v>519</v>
      </c>
      <c r="D318" s="3">
        <v>6</v>
      </c>
      <c r="E318" s="2">
        <v>54.1</v>
      </c>
      <c r="F318" s="2"/>
      <c r="G318" s="3"/>
      <c r="Z318">
        <f t="shared" si="1"/>
        <v>318</v>
      </c>
    </row>
    <row r="319" spans="1:26">
      <c r="A319">
        <v>319</v>
      </c>
      <c r="B319" t="s">
        <v>504</v>
      </c>
      <c r="C319" s="3" t="s">
        <v>520</v>
      </c>
      <c r="D319" s="3">
        <v>1.3</v>
      </c>
      <c r="E319" s="2">
        <v>374.4</v>
      </c>
      <c r="F319" s="2"/>
      <c r="G319" s="3"/>
      <c r="Z319">
        <f t="shared" si="1"/>
        <v>319</v>
      </c>
    </row>
    <row r="320" spans="1:26">
      <c r="A320">
        <v>320</v>
      </c>
      <c r="B320" t="s">
        <v>128</v>
      </c>
      <c r="C320" s="3" t="s">
        <v>521</v>
      </c>
      <c r="D320" s="3">
        <v>0.4</v>
      </c>
      <c r="E320" s="2">
        <v>34</v>
      </c>
      <c r="F320" s="2"/>
      <c r="G320" s="3"/>
      <c r="Z320">
        <f t="shared" si="1"/>
        <v>320</v>
      </c>
    </row>
    <row r="321" spans="1:26">
      <c r="A321">
        <v>321</v>
      </c>
      <c r="B321" t="s">
        <v>132</v>
      </c>
      <c r="C321" s="2" t="s">
        <v>522</v>
      </c>
      <c r="D321" s="3">
        <v>6.5</v>
      </c>
      <c r="E321" s="2">
        <v>114.7</v>
      </c>
      <c r="F321" s="2"/>
      <c r="G321" s="3"/>
      <c r="Z321">
        <f t="shared" ref="Z321:Z384" si="2">+A321</f>
        <v>321</v>
      </c>
    </row>
    <row r="322" spans="1:26">
      <c r="A322">
        <v>322</v>
      </c>
      <c r="C322" s="2"/>
      <c r="D322" s="3"/>
      <c r="E322" s="2"/>
      <c r="F322" s="2"/>
      <c r="G322" s="3"/>
      <c r="Z322">
        <f t="shared" si="2"/>
        <v>322</v>
      </c>
    </row>
    <row r="323" spans="1:26">
      <c r="A323">
        <v>323</v>
      </c>
      <c r="B323" t="s">
        <v>479</v>
      </c>
      <c r="C323" s="3"/>
      <c r="D323" s="3"/>
      <c r="E323" s="2"/>
      <c r="F323" s="2"/>
      <c r="G323" s="3"/>
      <c r="Z323">
        <f t="shared" si="2"/>
        <v>323</v>
      </c>
    </row>
    <row r="324" spans="1:26">
      <c r="A324">
        <v>324</v>
      </c>
      <c r="B324" t="s">
        <v>97</v>
      </c>
      <c r="C324" s="3"/>
      <c r="D324" s="3"/>
      <c r="E324" s="2"/>
      <c r="F324" s="2"/>
      <c r="G324" s="3"/>
      <c r="Z324">
        <f t="shared" si="2"/>
        <v>324</v>
      </c>
    </row>
    <row r="325" spans="1:26">
      <c r="A325">
        <v>325</v>
      </c>
      <c r="B325" t="s">
        <v>121</v>
      </c>
      <c r="C325" s="3" t="s">
        <v>136</v>
      </c>
      <c r="D325" s="3" t="s">
        <v>137</v>
      </c>
      <c r="E325" s="2" t="s">
        <v>138</v>
      </c>
      <c r="F325" s="2"/>
      <c r="G325" s="3"/>
      <c r="Z325">
        <f t="shared" si="2"/>
        <v>325</v>
      </c>
    </row>
    <row r="326" spans="1:26">
      <c r="A326">
        <v>326</v>
      </c>
      <c r="B326" t="s">
        <v>417</v>
      </c>
      <c r="C326" s="3">
        <v>1728.6</v>
      </c>
      <c r="D326" s="3" t="s">
        <v>523</v>
      </c>
      <c r="E326" s="2">
        <v>3309.1</v>
      </c>
      <c r="F326" s="2"/>
      <c r="G326" s="3"/>
      <c r="Z326">
        <f t="shared" si="2"/>
        <v>326</v>
      </c>
    </row>
    <row r="327" spans="1:26">
      <c r="A327">
        <v>327</v>
      </c>
      <c r="B327" t="s">
        <v>404</v>
      </c>
      <c r="C327" s="3">
        <v>1560</v>
      </c>
      <c r="D327" s="3" t="s">
        <v>524</v>
      </c>
      <c r="E327" s="2">
        <v>1642.9</v>
      </c>
      <c r="F327" s="2"/>
      <c r="G327" s="3"/>
      <c r="Z327">
        <f t="shared" si="2"/>
        <v>327</v>
      </c>
    </row>
    <row r="328" spans="1:26">
      <c r="A328">
        <v>328</v>
      </c>
      <c r="B328" t="s">
        <v>491</v>
      </c>
      <c r="C328" s="3">
        <v>628.6</v>
      </c>
      <c r="D328" s="3" t="s">
        <v>525</v>
      </c>
      <c r="E328">
        <v>842.9</v>
      </c>
      <c r="F328" s="2"/>
      <c r="G328" s="3"/>
      <c r="Z328">
        <f t="shared" si="2"/>
        <v>328</v>
      </c>
    </row>
    <row r="329" spans="1:26">
      <c r="A329">
        <v>329</v>
      </c>
      <c r="B329" t="s">
        <v>526</v>
      </c>
      <c r="C329" s="3">
        <v>268.8</v>
      </c>
      <c r="D329" s="3" t="s">
        <v>527</v>
      </c>
      <c r="E329" s="2">
        <v>468.1</v>
      </c>
      <c r="F329" s="2"/>
      <c r="G329" s="3"/>
      <c r="Z329">
        <f t="shared" si="2"/>
        <v>329</v>
      </c>
    </row>
    <row r="330" spans="1:26">
      <c r="A330">
        <v>330</v>
      </c>
      <c r="B330" t="s">
        <v>434</v>
      </c>
      <c r="C330" s="3">
        <v>226.1</v>
      </c>
      <c r="D330" s="3" t="s">
        <v>492</v>
      </c>
      <c r="E330">
        <v>250.7</v>
      </c>
      <c r="F330" s="2"/>
      <c r="G330" s="3"/>
      <c r="Z330">
        <f t="shared" si="2"/>
        <v>330</v>
      </c>
    </row>
    <row r="331" spans="1:26">
      <c r="A331">
        <v>331</v>
      </c>
      <c r="C331" s="3"/>
      <c r="D331" s="3"/>
      <c r="F331" s="2"/>
      <c r="G331" s="3"/>
      <c r="Z331">
        <f t="shared" si="2"/>
        <v>331</v>
      </c>
    </row>
    <row r="332" spans="1:26">
      <c r="A332">
        <v>332</v>
      </c>
      <c r="B332" t="s">
        <v>471</v>
      </c>
      <c r="C332" s="3"/>
      <c r="D332" s="3"/>
      <c r="E332" s="2"/>
      <c r="F332" s="2"/>
      <c r="G332" s="3"/>
      <c r="Z332">
        <f t="shared" si="2"/>
        <v>332</v>
      </c>
    </row>
    <row r="333" spans="1:26">
      <c r="A333">
        <v>333</v>
      </c>
      <c r="B333" t="s">
        <v>139</v>
      </c>
      <c r="C333" s="3"/>
      <c r="D333" s="3"/>
      <c r="E333" s="2"/>
      <c r="F333" s="2"/>
      <c r="G333" s="3"/>
      <c r="Z333">
        <f t="shared" si="2"/>
        <v>333</v>
      </c>
    </row>
    <row r="334" spans="1:26">
      <c r="A334">
        <v>334</v>
      </c>
      <c r="B334" t="s">
        <v>493</v>
      </c>
      <c r="C334" s="3"/>
      <c r="D334" s="3"/>
      <c r="E334" s="2"/>
      <c r="F334" s="2"/>
      <c r="G334" s="3"/>
      <c r="Z334">
        <f t="shared" si="2"/>
        <v>334</v>
      </c>
    </row>
    <row r="335" spans="1:26">
      <c r="A335">
        <v>335</v>
      </c>
      <c r="B335" t="s">
        <v>140</v>
      </c>
      <c r="C335" s="3" t="s">
        <v>141</v>
      </c>
      <c r="D335" s="3" t="s">
        <v>143</v>
      </c>
      <c r="E335" t="s">
        <v>144</v>
      </c>
      <c r="F335" s="2" t="s">
        <v>145</v>
      </c>
      <c r="G335" s="3" t="s">
        <v>147</v>
      </c>
      <c r="Z335">
        <f t="shared" si="2"/>
        <v>335</v>
      </c>
    </row>
    <row r="336" spans="1:26">
      <c r="A336">
        <v>336</v>
      </c>
      <c r="C336" s="3" t="s">
        <v>142</v>
      </c>
      <c r="D336" s="3" t="s">
        <v>142</v>
      </c>
      <c r="E336" s="2"/>
      <c r="F336" s="2" t="s">
        <v>146</v>
      </c>
      <c r="G336" s="3" t="s">
        <v>142</v>
      </c>
      <c r="Z336">
        <f t="shared" si="2"/>
        <v>336</v>
      </c>
    </row>
    <row r="337" spans="1:26">
      <c r="A337">
        <v>337</v>
      </c>
      <c r="B337" t="s">
        <v>148</v>
      </c>
      <c r="C337" s="3">
        <v>50189</v>
      </c>
      <c r="D337" s="3">
        <v>54159</v>
      </c>
      <c r="E337" s="2" t="s">
        <v>494</v>
      </c>
      <c r="F337" s="2">
        <v>474.44900000000001</v>
      </c>
      <c r="G337" s="3">
        <v>13251</v>
      </c>
      <c r="Z337">
        <f t="shared" si="2"/>
        <v>337</v>
      </c>
    </row>
    <row r="338" spans="1:26">
      <c r="A338">
        <v>338</v>
      </c>
      <c r="B338" t="s">
        <v>149</v>
      </c>
      <c r="C338" s="3">
        <v>560183</v>
      </c>
      <c r="D338" s="3">
        <v>562030</v>
      </c>
      <c r="E338" s="2" t="s">
        <v>495</v>
      </c>
      <c r="F338" s="2">
        <v>1833.598</v>
      </c>
      <c r="G338" s="3">
        <v>51086</v>
      </c>
      <c r="Z338">
        <f t="shared" si="2"/>
        <v>338</v>
      </c>
    </row>
    <row r="339" spans="1:26">
      <c r="A339">
        <v>339</v>
      </c>
      <c r="B339" t="s">
        <v>150</v>
      </c>
      <c r="C339" s="3">
        <v>77014</v>
      </c>
      <c r="D339" s="3">
        <v>65274</v>
      </c>
      <c r="E339">
        <v>342.93</v>
      </c>
      <c r="F339">
        <v>829.56700000000001</v>
      </c>
      <c r="G339" s="3">
        <v>23794</v>
      </c>
      <c r="Z339">
        <f t="shared" si="2"/>
        <v>339</v>
      </c>
    </row>
    <row r="340" spans="1:26">
      <c r="A340">
        <v>340</v>
      </c>
      <c r="B340" t="s">
        <v>151</v>
      </c>
      <c r="C340" s="3">
        <v>128935</v>
      </c>
      <c r="D340" s="3">
        <v>131640</v>
      </c>
      <c r="E340" t="s">
        <v>496</v>
      </c>
      <c r="F340">
        <v>102.697</v>
      </c>
      <c r="G340" s="3">
        <v>2742</v>
      </c>
      <c r="Z340">
        <f t="shared" si="2"/>
        <v>340</v>
      </c>
    </row>
    <row r="341" spans="1:26">
      <c r="A341">
        <v>341</v>
      </c>
      <c r="B341" t="s">
        <v>37</v>
      </c>
      <c r="Z341">
        <f t="shared" si="2"/>
        <v>341</v>
      </c>
    </row>
    <row r="342" spans="1:26">
      <c r="A342">
        <v>342</v>
      </c>
      <c r="B342" t="s">
        <v>117</v>
      </c>
      <c r="Z342">
        <f t="shared" si="2"/>
        <v>342</v>
      </c>
    </row>
    <row r="343" spans="1:26">
      <c r="A343">
        <v>343</v>
      </c>
      <c r="B343" t="s">
        <v>152</v>
      </c>
      <c r="Z343">
        <f t="shared" si="2"/>
        <v>343</v>
      </c>
    </row>
    <row r="344" spans="1:26">
      <c r="A344">
        <v>344</v>
      </c>
      <c r="B344" t="s">
        <v>153</v>
      </c>
      <c r="Z344">
        <f t="shared" si="2"/>
        <v>344</v>
      </c>
    </row>
    <row r="345" spans="1:26">
      <c r="A345">
        <v>345</v>
      </c>
      <c r="B345" t="s">
        <v>24</v>
      </c>
      <c r="Z345">
        <f t="shared" si="2"/>
        <v>345</v>
      </c>
    </row>
    <row r="346" spans="1:26">
      <c r="A346">
        <v>346</v>
      </c>
      <c r="B346" t="s">
        <v>153</v>
      </c>
      <c r="Z346">
        <f t="shared" si="2"/>
        <v>346</v>
      </c>
    </row>
    <row r="347" spans="1:26">
      <c r="A347">
        <v>347</v>
      </c>
      <c r="B347" t="s">
        <v>154</v>
      </c>
      <c r="Z347">
        <f t="shared" si="2"/>
        <v>347</v>
      </c>
    </row>
    <row r="348" spans="1:26">
      <c r="A348">
        <v>348</v>
      </c>
      <c r="B348" t="s">
        <v>153</v>
      </c>
      <c r="Z348">
        <f t="shared" si="2"/>
        <v>348</v>
      </c>
    </row>
    <row r="349" spans="1:26">
      <c r="A349">
        <v>349</v>
      </c>
      <c r="B349" t="s">
        <v>155</v>
      </c>
      <c r="Z349">
        <f t="shared" si="2"/>
        <v>349</v>
      </c>
    </row>
    <row r="350" spans="1:26">
      <c r="A350">
        <v>350</v>
      </c>
      <c r="B350" t="s">
        <v>153</v>
      </c>
      <c r="Z350">
        <f t="shared" si="2"/>
        <v>350</v>
      </c>
    </row>
    <row r="351" spans="1:26">
      <c r="A351">
        <v>351</v>
      </c>
      <c r="B351" t="s">
        <v>156</v>
      </c>
      <c r="Z351">
        <f t="shared" si="2"/>
        <v>351</v>
      </c>
    </row>
    <row r="352" spans="1:26">
      <c r="A352">
        <v>352</v>
      </c>
      <c r="B352" t="s">
        <v>153</v>
      </c>
      <c r="Z352">
        <f t="shared" si="2"/>
        <v>352</v>
      </c>
    </row>
    <row r="353" spans="1:26">
      <c r="A353">
        <v>353</v>
      </c>
      <c r="B353" t="s">
        <v>157</v>
      </c>
      <c r="Z353">
        <f t="shared" si="2"/>
        <v>353</v>
      </c>
    </row>
    <row r="354" spans="1:26">
      <c r="A354">
        <v>354</v>
      </c>
      <c r="Z354">
        <f t="shared" si="2"/>
        <v>354</v>
      </c>
    </row>
    <row r="355" spans="1:26">
      <c r="A355">
        <v>355</v>
      </c>
      <c r="B355" t="s">
        <v>549</v>
      </c>
      <c r="Z355">
        <f t="shared" si="2"/>
        <v>355</v>
      </c>
    </row>
    <row r="356" spans="1:26">
      <c r="A356">
        <v>356</v>
      </c>
      <c r="B356" t="s">
        <v>550</v>
      </c>
      <c r="Z356">
        <f t="shared" si="2"/>
        <v>356</v>
      </c>
    </row>
    <row r="357" spans="1:26">
      <c r="A357">
        <v>357</v>
      </c>
      <c r="B357" t="s">
        <v>551</v>
      </c>
      <c r="Z357">
        <f t="shared" si="2"/>
        <v>357</v>
      </c>
    </row>
    <row r="358" spans="1:26">
      <c r="A358">
        <v>358</v>
      </c>
      <c r="Z358">
        <f t="shared" si="2"/>
        <v>358</v>
      </c>
    </row>
    <row r="359" spans="1:26">
      <c r="A359">
        <v>359</v>
      </c>
      <c r="B359" t="s">
        <v>528</v>
      </c>
      <c r="Z359">
        <f t="shared" si="2"/>
        <v>359</v>
      </c>
    </row>
    <row r="360" spans="1:26">
      <c r="A360">
        <v>360</v>
      </c>
      <c r="B360" t="s">
        <v>529</v>
      </c>
      <c r="Z360">
        <f t="shared" si="2"/>
        <v>360</v>
      </c>
    </row>
    <row r="361" spans="1:26">
      <c r="A361">
        <v>361</v>
      </c>
      <c r="B361" t="s">
        <v>530</v>
      </c>
      <c r="D361" s="3"/>
      <c r="E361" s="3"/>
      <c r="Z361">
        <f t="shared" si="2"/>
        <v>361</v>
      </c>
    </row>
    <row r="362" spans="1:26">
      <c r="A362">
        <v>362</v>
      </c>
      <c r="Z362">
        <f t="shared" si="2"/>
        <v>362</v>
      </c>
    </row>
    <row r="363" spans="1:26">
      <c r="A363">
        <v>363</v>
      </c>
      <c r="B363" t="s">
        <v>531</v>
      </c>
      <c r="D363" s="3"/>
      <c r="E363" s="3"/>
      <c r="Z363">
        <f t="shared" si="2"/>
        <v>363</v>
      </c>
    </row>
    <row r="364" spans="1:26">
      <c r="A364">
        <v>364</v>
      </c>
      <c r="B364" t="s">
        <v>532</v>
      </c>
      <c r="D364" s="3"/>
      <c r="E364" s="3"/>
      <c r="Z364">
        <f t="shared" si="2"/>
        <v>364</v>
      </c>
    </row>
    <row r="365" spans="1:26">
      <c r="A365">
        <v>365</v>
      </c>
      <c r="B365" t="s">
        <v>533</v>
      </c>
      <c r="D365" s="3"/>
      <c r="E365" s="3"/>
      <c r="Z365">
        <f t="shared" si="2"/>
        <v>365</v>
      </c>
    </row>
    <row r="366" spans="1:26">
      <c r="A366">
        <v>366</v>
      </c>
      <c r="D366" s="3"/>
      <c r="E366" s="3"/>
      <c r="Z366">
        <f t="shared" si="2"/>
        <v>366</v>
      </c>
    </row>
    <row r="367" spans="1:26">
      <c r="A367">
        <v>367</v>
      </c>
      <c r="B367" t="s">
        <v>534</v>
      </c>
      <c r="D367" s="3"/>
      <c r="E367" s="3"/>
      <c r="Z367">
        <f t="shared" si="2"/>
        <v>367</v>
      </c>
    </row>
    <row r="368" spans="1:26">
      <c r="A368">
        <v>368</v>
      </c>
      <c r="B368" t="s">
        <v>535</v>
      </c>
      <c r="D368" s="3"/>
      <c r="E368" s="3"/>
      <c r="Z368">
        <f t="shared" si="2"/>
        <v>368</v>
      </c>
    </row>
    <row r="369" spans="1:26">
      <c r="A369">
        <v>369</v>
      </c>
      <c r="B369" t="s">
        <v>536</v>
      </c>
      <c r="D369" s="3"/>
      <c r="E369" s="3"/>
      <c r="Z369">
        <f t="shared" si="2"/>
        <v>369</v>
      </c>
    </row>
    <row r="370" spans="1:26">
      <c r="A370">
        <v>370</v>
      </c>
      <c r="D370" s="3"/>
      <c r="E370" s="3"/>
      <c r="Z370">
        <f t="shared" si="2"/>
        <v>370</v>
      </c>
    </row>
    <row r="371" spans="1:26">
      <c r="A371">
        <v>371</v>
      </c>
      <c r="B371" t="s">
        <v>537</v>
      </c>
      <c r="D371" s="3"/>
      <c r="E371" s="3"/>
      <c r="Z371">
        <f t="shared" si="2"/>
        <v>371</v>
      </c>
    </row>
    <row r="372" spans="1:26">
      <c r="A372">
        <v>372</v>
      </c>
      <c r="B372" t="s">
        <v>538</v>
      </c>
      <c r="D372" s="3"/>
      <c r="E372" s="3"/>
      <c r="Z372">
        <f t="shared" si="2"/>
        <v>372</v>
      </c>
    </row>
    <row r="373" spans="1:26">
      <c r="A373">
        <v>373</v>
      </c>
      <c r="B373" t="s">
        <v>539</v>
      </c>
      <c r="D373" s="3"/>
      <c r="E373" s="3"/>
      <c r="Z373">
        <f t="shared" si="2"/>
        <v>373</v>
      </c>
    </row>
    <row r="374" spans="1:26">
      <c r="A374">
        <v>374</v>
      </c>
      <c r="D374" s="3"/>
      <c r="E374" s="3"/>
      <c r="Z374">
        <f t="shared" si="2"/>
        <v>374</v>
      </c>
    </row>
    <row r="375" spans="1:26">
      <c r="A375">
        <v>375</v>
      </c>
      <c r="D375" s="3"/>
      <c r="E375" s="3"/>
      <c r="Z375">
        <f t="shared" si="2"/>
        <v>375</v>
      </c>
    </row>
    <row r="376" spans="1:26">
      <c r="A376">
        <v>376</v>
      </c>
      <c r="B376" t="s">
        <v>158</v>
      </c>
      <c r="D376" s="3"/>
      <c r="E376" s="3"/>
      <c r="Z376">
        <f t="shared" si="2"/>
        <v>376</v>
      </c>
    </row>
    <row r="377" spans="1:26">
      <c r="A377">
        <v>377</v>
      </c>
      <c r="B377" t="s">
        <v>159</v>
      </c>
      <c r="D377" s="3"/>
      <c r="E377" s="3"/>
      <c r="Z377">
        <f t="shared" si="2"/>
        <v>377</v>
      </c>
    </row>
    <row r="378" spans="1:26">
      <c r="A378">
        <v>378</v>
      </c>
      <c r="C378" t="s">
        <v>540</v>
      </c>
      <c r="D378" s="3"/>
      <c r="E378" s="3" t="s">
        <v>542</v>
      </c>
      <c r="Z378">
        <f t="shared" si="2"/>
        <v>378</v>
      </c>
    </row>
    <row r="379" spans="1:26">
      <c r="A379">
        <v>379</v>
      </c>
      <c r="C379" t="s">
        <v>541</v>
      </c>
      <c r="D379" s="3"/>
      <c r="E379" s="3" t="s">
        <v>543</v>
      </c>
      <c r="Z379">
        <f t="shared" si="2"/>
        <v>379</v>
      </c>
    </row>
    <row r="380" spans="1:26">
      <c r="A380">
        <v>380</v>
      </c>
      <c r="B380" t="s">
        <v>160</v>
      </c>
      <c r="D380" s="3"/>
      <c r="E380" s="3"/>
      <c r="Z380">
        <f t="shared" si="2"/>
        <v>380</v>
      </c>
    </row>
    <row r="381" spans="1:26">
      <c r="A381">
        <v>381</v>
      </c>
      <c r="B381" t="s">
        <v>161</v>
      </c>
      <c r="D381" s="3"/>
      <c r="E381" s="3"/>
      <c r="Z381">
        <f t="shared" si="2"/>
        <v>381</v>
      </c>
    </row>
    <row r="382" spans="1:26">
      <c r="A382">
        <v>382</v>
      </c>
      <c r="D382" s="3"/>
      <c r="E382" s="3"/>
      <c r="Z382">
        <f t="shared" si="2"/>
        <v>382</v>
      </c>
    </row>
    <row r="383" spans="1:26">
      <c r="A383">
        <v>383</v>
      </c>
      <c r="D383" s="3"/>
      <c r="E383" s="3"/>
      <c r="Z383">
        <f t="shared" si="2"/>
        <v>383</v>
      </c>
    </row>
    <row r="384" spans="1:26">
      <c r="A384">
        <v>384</v>
      </c>
      <c r="B384" t="s">
        <v>162</v>
      </c>
      <c r="D384" s="3"/>
      <c r="E384" s="3"/>
      <c r="Z384">
        <f t="shared" si="2"/>
        <v>384</v>
      </c>
    </row>
    <row r="385" spans="1:26">
      <c r="A385">
        <v>385</v>
      </c>
      <c r="B385" t="s">
        <v>163</v>
      </c>
      <c r="D385" s="3" t="s">
        <v>164</v>
      </c>
      <c r="E385" s="3" t="s">
        <v>165</v>
      </c>
      <c r="F385" t="s">
        <v>166</v>
      </c>
      <c r="Z385">
        <f t="shared" ref="Z385:Z448" si="3">+A385</f>
        <v>385</v>
      </c>
    </row>
    <row r="386" spans="1:26">
      <c r="A386">
        <v>386</v>
      </c>
      <c r="B386" t="s">
        <v>167</v>
      </c>
      <c r="C386" t="s">
        <v>168</v>
      </c>
      <c r="D386" s="3">
        <v>5448</v>
      </c>
      <c r="E386" s="3">
        <v>5555</v>
      </c>
      <c r="F386">
        <v>-1.9</v>
      </c>
      <c r="Z386">
        <f t="shared" si="3"/>
        <v>386</v>
      </c>
    </row>
    <row r="387" spans="1:26">
      <c r="A387">
        <v>387</v>
      </c>
      <c r="B387" t="s">
        <v>169</v>
      </c>
      <c r="C387" t="s">
        <v>168</v>
      </c>
      <c r="D387" s="3">
        <v>-2</v>
      </c>
      <c r="E387" s="3">
        <v>23.8</v>
      </c>
      <c r="F387">
        <v>-108.6</v>
      </c>
      <c r="Z387">
        <f t="shared" si="3"/>
        <v>387</v>
      </c>
    </row>
    <row r="388" spans="1:26">
      <c r="A388">
        <v>388</v>
      </c>
      <c r="B388" t="s">
        <v>170</v>
      </c>
      <c r="C388" t="s">
        <v>168</v>
      </c>
      <c r="D388" s="3">
        <v>5471</v>
      </c>
      <c r="E388" s="3">
        <v>5578</v>
      </c>
      <c r="F388">
        <v>-1.9</v>
      </c>
      <c r="Z388">
        <f t="shared" si="3"/>
        <v>388</v>
      </c>
    </row>
    <row r="389" spans="1:26">
      <c r="A389">
        <v>389</v>
      </c>
      <c r="B389" t="s">
        <v>171</v>
      </c>
      <c r="C389" t="s">
        <v>168</v>
      </c>
      <c r="D389" s="3">
        <v>21.1</v>
      </c>
      <c r="E389" s="3">
        <v>46.1</v>
      </c>
      <c r="F389">
        <v>-54.3</v>
      </c>
      <c r="Z389">
        <f t="shared" si="3"/>
        <v>389</v>
      </c>
    </row>
    <row r="390" spans="1:26">
      <c r="A390">
        <v>390</v>
      </c>
      <c r="B390" t="s">
        <v>172</v>
      </c>
      <c r="C390" t="s">
        <v>168</v>
      </c>
      <c r="D390" s="3">
        <v>29639</v>
      </c>
      <c r="E390" s="3">
        <v>28269</v>
      </c>
      <c r="F390">
        <v>4.8</v>
      </c>
      <c r="Z390">
        <f t="shared" si="3"/>
        <v>390</v>
      </c>
    </row>
    <row r="391" spans="1:26">
      <c r="A391">
        <v>391</v>
      </c>
      <c r="B391" t="s">
        <v>173</v>
      </c>
      <c r="C391" t="s">
        <v>168</v>
      </c>
      <c r="D391" s="3">
        <v>42259</v>
      </c>
      <c r="E391" s="3">
        <v>22606</v>
      </c>
      <c r="F391">
        <v>86.9</v>
      </c>
      <c r="Z391">
        <f t="shared" si="3"/>
        <v>391</v>
      </c>
    </row>
    <row r="392" spans="1:26">
      <c r="A392">
        <v>392</v>
      </c>
      <c r="B392" t="s">
        <v>174</v>
      </c>
      <c r="C392" t="s">
        <v>168</v>
      </c>
      <c r="D392">
        <v>0.8</v>
      </c>
      <c r="E392">
        <v>1</v>
      </c>
      <c r="F392">
        <v>-13.8</v>
      </c>
      <c r="Z392">
        <f t="shared" si="3"/>
        <v>392</v>
      </c>
    </row>
    <row r="393" spans="1:26">
      <c r="A393">
        <v>393</v>
      </c>
      <c r="B393" t="s">
        <v>175</v>
      </c>
      <c r="C393" t="s">
        <v>168</v>
      </c>
      <c r="D393">
        <v>1.4</v>
      </c>
      <c r="E393">
        <v>1</v>
      </c>
      <c r="F393">
        <v>34</v>
      </c>
      <c r="Z393">
        <f t="shared" si="3"/>
        <v>393</v>
      </c>
    </row>
    <row r="394" spans="1:26">
      <c r="A394">
        <v>394</v>
      </c>
      <c r="B394" t="s">
        <v>176</v>
      </c>
      <c r="C394" t="s">
        <v>168</v>
      </c>
      <c r="D394">
        <v>21.9</v>
      </c>
      <c r="E394">
        <v>22.1</v>
      </c>
      <c r="F394">
        <v>-1.1000000000000001</v>
      </c>
      <c r="Z394">
        <f t="shared" si="3"/>
        <v>394</v>
      </c>
    </row>
    <row r="395" spans="1:26">
      <c r="A395">
        <v>395</v>
      </c>
      <c r="B395" t="s">
        <v>177</v>
      </c>
      <c r="Z395">
        <f t="shared" si="3"/>
        <v>395</v>
      </c>
    </row>
    <row r="396" spans="1:26">
      <c r="A396">
        <v>396</v>
      </c>
      <c r="B396" t="s">
        <v>499</v>
      </c>
      <c r="Z396">
        <f t="shared" si="3"/>
        <v>396</v>
      </c>
    </row>
    <row r="397" spans="1:26">
      <c r="A397">
        <v>397</v>
      </c>
      <c r="B397" t="s">
        <v>499</v>
      </c>
      <c r="Z397">
        <f t="shared" si="3"/>
        <v>397</v>
      </c>
    </row>
    <row r="398" spans="1:26">
      <c r="A398">
        <v>398</v>
      </c>
      <c r="B398" t="s">
        <v>553</v>
      </c>
      <c r="Z398">
        <f t="shared" si="3"/>
        <v>398</v>
      </c>
    </row>
    <row r="399" spans="1:26">
      <c r="A399">
        <v>399</v>
      </c>
      <c r="B399" t="s">
        <v>554</v>
      </c>
      <c r="Z399">
        <f t="shared" si="3"/>
        <v>399</v>
      </c>
    </row>
    <row r="400" spans="1:26">
      <c r="A400">
        <v>400</v>
      </c>
      <c r="B400" t="s">
        <v>178</v>
      </c>
      <c r="Z400">
        <f t="shared" si="3"/>
        <v>400</v>
      </c>
    </row>
    <row r="401" spans="1:26">
      <c r="A401">
        <v>401</v>
      </c>
      <c r="B401" t="s">
        <v>179</v>
      </c>
      <c r="Z401">
        <f t="shared" si="3"/>
        <v>401</v>
      </c>
    </row>
    <row r="402" spans="1:26">
      <c r="A402">
        <v>402</v>
      </c>
      <c r="B402" t="s">
        <v>544</v>
      </c>
      <c r="Z402">
        <f t="shared" si="3"/>
        <v>402</v>
      </c>
    </row>
    <row r="403" spans="1:26">
      <c r="A403">
        <v>403</v>
      </c>
      <c r="B403" t="s">
        <v>545</v>
      </c>
      <c r="Z403">
        <f t="shared" si="3"/>
        <v>403</v>
      </c>
    </row>
    <row r="404" spans="1:26">
      <c r="A404">
        <v>404</v>
      </c>
      <c r="Z404">
        <f t="shared" si="3"/>
        <v>404</v>
      </c>
    </row>
    <row r="405" spans="1:26">
      <c r="A405">
        <v>405</v>
      </c>
      <c r="B405" t="s">
        <v>497</v>
      </c>
      <c r="Z405">
        <f t="shared" si="3"/>
        <v>405</v>
      </c>
    </row>
    <row r="406" spans="1:26">
      <c r="A406">
        <v>406</v>
      </c>
      <c r="B406" t="s">
        <v>498</v>
      </c>
      <c r="Z406">
        <f t="shared" si="3"/>
        <v>406</v>
      </c>
    </row>
    <row r="407" spans="1:26">
      <c r="A407">
        <v>407</v>
      </c>
      <c r="Z407">
        <f t="shared" si="3"/>
        <v>407</v>
      </c>
    </row>
    <row r="408" spans="1:26">
      <c r="A408">
        <v>408</v>
      </c>
      <c r="B408" t="s">
        <v>485</v>
      </c>
      <c r="Z408">
        <f t="shared" si="3"/>
        <v>408</v>
      </c>
    </row>
    <row r="409" spans="1:26">
      <c r="A409">
        <v>409</v>
      </c>
      <c r="B409" t="s">
        <v>486</v>
      </c>
      <c r="Z409">
        <f t="shared" si="3"/>
        <v>409</v>
      </c>
    </row>
    <row r="410" spans="1:26">
      <c r="A410">
        <v>410</v>
      </c>
      <c r="Z410">
        <f t="shared" si="3"/>
        <v>410</v>
      </c>
    </row>
    <row r="411" spans="1:26">
      <c r="A411">
        <v>411</v>
      </c>
      <c r="B411" t="s">
        <v>487</v>
      </c>
      <c r="Z411">
        <f t="shared" si="3"/>
        <v>411</v>
      </c>
    </row>
    <row r="412" spans="1:26">
      <c r="A412">
        <v>412</v>
      </c>
      <c r="B412" t="s">
        <v>488</v>
      </c>
      <c r="Z412">
        <f t="shared" si="3"/>
        <v>412</v>
      </c>
    </row>
    <row r="413" spans="1:26">
      <c r="A413">
        <v>413</v>
      </c>
      <c r="Z413">
        <f t="shared" si="3"/>
        <v>413</v>
      </c>
    </row>
    <row r="414" spans="1:26">
      <c r="A414">
        <v>414</v>
      </c>
      <c r="B414" t="s">
        <v>475</v>
      </c>
      <c r="Z414">
        <f t="shared" si="3"/>
        <v>414</v>
      </c>
    </row>
    <row r="415" spans="1:26">
      <c r="A415">
        <v>415</v>
      </c>
      <c r="B415" t="s">
        <v>476</v>
      </c>
      <c r="Z415">
        <f t="shared" si="3"/>
        <v>415</v>
      </c>
    </row>
    <row r="416" spans="1:26">
      <c r="A416">
        <v>416</v>
      </c>
      <c r="Z416">
        <f t="shared" si="3"/>
        <v>416</v>
      </c>
    </row>
    <row r="417" spans="1:26">
      <c r="A417">
        <v>417</v>
      </c>
      <c r="B417" t="s">
        <v>467</v>
      </c>
      <c r="Z417">
        <f t="shared" si="3"/>
        <v>417</v>
      </c>
    </row>
    <row r="418" spans="1:26">
      <c r="A418">
        <v>418</v>
      </c>
      <c r="B418" t="s">
        <v>468</v>
      </c>
      <c r="Z418">
        <f t="shared" si="3"/>
        <v>418</v>
      </c>
    </row>
    <row r="419" spans="1:26">
      <c r="A419">
        <v>419</v>
      </c>
      <c r="Z419">
        <f t="shared" si="3"/>
        <v>419</v>
      </c>
    </row>
    <row r="420" spans="1:26">
      <c r="A420">
        <v>420</v>
      </c>
      <c r="Z420">
        <f t="shared" si="3"/>
        <v>420</v>
      </c>
    </row>
    <row r="421" spans="1:26">
      <c r="A421">
        <v>421</v>
      </c>
      <c r="B421" t="s">
        <v>180</v>
      </c>
      <c r="Z421">
        <f t="shared" si="3"/>
        <v>421</v>
      </c>
    </row>
    <row r="422" spans="1:26">
      <c r="A422">
        <v>422</v>
      </c>
      <c r="B422" t="s">
        <v>181</v>
      </c>
      <c r="Z422">
        <f t="shared" si="3"/>
        <v>422</v>
      </c>
    </row>
    <row r="423" spans="1:26">
      <c r="A423">
        <v>423</v>
      </c>
      <c r="B423" t="s">
        <v>182</v>
      </c>
      <c r="Z423">
        <f t="shared" si="3"/>
        <v>423</v>
      </c>
    </row>
    <row r="424" spans="1:26">
      <c r="A424">
        <v>424</v>
      </c>
      <c r="Z424">
        <f t="shared" si="3"/>
        <v>424</v>
      </c>
    </row>
    <row r="425" spans="1:26">
      <c r="A425">
        <v>425</v>
      </c>
      <c r="B425" t="s">
        <v>183</v>
      </c>
      <c r="Z425">
        <f t="shared" si="3"/>
        <v>425</v>
      </c>
    </row>
    <row r="426" spans="1:26">
      <c r="A426">
        <v>426</v>
      </c>
      <c r="B426" t="s">
        <v>184</v>
      </c>
      <c r="Z426">
        <f t="shared" si="3"/>
        <v>426</v>
      </c>
    </row>
    <row r="427" spans="1:26">
      <c r="A427">
        <v>427</v>
      </c>
      <c r="Z427">
        <f t="shared" si="3"/>
        <v>427</v>
      </c>
    </row>
    <row r="428" spans="1:26">
      <c r="A428">
        <v>428</v>
      </c>
      <c r="B428" t="s">
        <v>185</v>
      </c>
      <c r="Z428">
        <f t="shared" si="3"/>
        <v>428</v>
      </c>
    </row>
    <row r="429" spans="1:26">
      <c r="A429">
        <v>429</v>
      </c>
      <c r="B429" t="s">
        <v>186</v>
      </c>
      <c r="Z429">
        <f t="shared" si="3"/>
        <v>429</v>
      </c>
    </row>
    <row r="430" spans="1:26">
      <c r="A430">
        <v>430</v>
      </c>
      <c r="Z430">
        <f t="shared" si="3"/>
        <v>430</v>
      </c>
    </row>
    <row r="431" spans="1:26">
      <c r="A431">
        <v>431</v>
      </c>
      <c r="B431" t="s">
        <v>187</v>
      </c>
      <c r="Z431">
        <f t="shared" si="3"/>
        <v>431</v>
      </c>
    </row>
    <row r="432" spans="1:26">
      <c r="A432">
        <v>432</v>
      </c>
      <c r="B432" t="s">
        <v>188</v>
      </c>
      <c r="Z432">
        <f t="shared" si="3"/>
        <v>432</v>
      </c>
    </row>
    <row r="433" spans="1:26">
      <c r="A433">
        <v>433</v>
      </c>
      <c r="Z433">
        <f t="shared" si="3"/>
        <v>433</v>
      </c>
    </row>
    <row r="434" spans="1:26">
      <c r="A434">
        <v>434</v>
      </c>
      <c r="B434" t="s">
        <v>189</v>
      </c>
      <c r="Z434">
        <f t="shared" si="3"/>
        <v>434</v>
      </c>
    </row>
    <row r="435" spans="1:26">
      <c r="A435">
        <v>435</v>
      </c>
      <c r="B435" t="s">
        <v>190</v>
      </c>
      <c r="Z435">
        <f t="shared" si="3"/>
        <v>435</v>
      </c>
    </row>
    <row r="436" spans="1:26">
      <c r="A436">
        <v>436</v>
      </c>
      <c r="Z436">
        <f t="shared" si="3"/>
        <v>436</v>
      </c>
    </row>
    <row r="437" spans="1:26">
      <c r="A437">
        <v>437</v>
      </c>
      <c r="B437" t="s">
        <v>191</v>
      </c>
      <c r="Z437">
        <f t="shared" si="3"/>
        <v>437</v>
      </c>
    </row>
    <row r="438" spans="1:26">
      <c r="A438">
        <v>438</v>
      </c>
      <c r="B438" t="s">
        <v>192</v>
      </c>
      <c r="Z438">
        <f t="shared" si="3"/>
        <v>438</v>
      </c>
    </row>
    <row r="439" spans="1:26">
      <c r="A439">
        <v>439</v>
      </c>
      <c r="Z439">
        <f t="shared" si="3"/>
        <v>439</v>
      </c>
    </row>
    <row r="440" spans="1:26">
      <c r="A440">
        <v>440</v>
      </c>
      <c r="B440" t="s">
        <v>193</v>
      </c>
      <c r="Z440">
        <f t="shared" si="3"/>
        <v>440</v>
      </c>
    </row>
    <row r="441" spans="1:26">
      <c r="A441">
        <v>441</v>
      </c>
      <c r="B441" t="s">
        <v>194</v>
      </c>
      <c r="Z441">
        <f t="shared" si="3"/>
        <v>441</v>
      </c>
    </row>
    <row r="442" spans="1:26">
      <c r="A442">
        <v>442</v>
      </c>
      <c r="Z442">
        <f t="shared" si="3"/>
        <v>442</v>
      </c>
    </row>
    <row r="443" spans="1:26">
      <c r="A443">
        <v>443</v>
      </c>
      <c r="B443" t="s">
        <v>195</v>
      </c>
      <c r="Z443">
        <f t="shared" si="3"/>
        <v>443</v>
      </c>
    </row>
    <row r="444" spans="1:26">
      <c r="A444">
        <v>444</v>
      </c>
      <c r="B444" t="s">
        <v>196</v>
      </c>
      <c r="Z444">
        <f t="shared" si="3"/>
        <v>444</v>
      </c>
    </row>
    <row r="445" spans="1:26">
      <c r="A445">
        <v>445</v>
      </c>
      <c r="B445" t="s">
        <v>197</v>
      </c>
      <c r="Z445">
        <f t="shared" si="3"/>
        <v>445</v>
      </c>
    </row>
    <row r="446" spans="1:26">
      <c r="A446">
        <v>446</v>
      </c>
      <c r="B446" t="s">
        <v>198</v>
      </c>
      <c r="Z446">
        <f t="shared" si="3"/>
        <v>446</v>
      </c>
    </row>
    <row r="447" spans="1:26">
      <c r="A447">
        <v>447</v>
      </c>
      <c r="B447" t="s">
        <v>199</v>
      </c>
      <c r="Z447">
        <f t="shared" si="3"/>
        <v>447</v>
      </c>
    </row>
    <row r="448" spans="1:26">
      <c r="A448">
        <v>448</v>
      </c>
      <c r="B448" t="s">
        <v>200</v>
      </c>
      <c r="Z448">
        <f t="shared" si="3"/>
        <v>448</v>
      </c>
    </row>
    <row r="449" spans="1:26">
      <c r="A449">
        <v>449</v>
      </c>
      <c r="B449" t="s">
        <v>552</v>
      </c>
      <c r="Z449">
        <f t="shared" ref="Z449:Z500" si="4">+A449</f>
        <v>449</v>
      </c>
    </row>
    <row r="450" spans="1:26">
      <c r="A450">
        <v>450</v>
      </c>
      <c r="B450" t="s">
        <v>201</v>
      </c>
      <c r="Z450">
        <f t="shared" si="4"/>
        <v>450</v>
      </c>
    </row>
    <row r="451" spans="1:26">
      <c r="A451">
        <v>451</v>
      </c>
      <c r="B451" t="s">
        <v>202</v>
      </c>
      <c r="Z451">
        <f t="shared" si="4"/>
        <v>451</v>
      </c>
    </row>
    <row r="452" spans="1:26">
      <c r="A452">
        <v>452</v>
      </c>
      <c r="B452" t="s">
        <v>203</v>
      </c>
      <c r="Z452">
        <f t="shared" si="4"/>
        <v>452</v>
      </c>
    </row>
    <row r="453" spans="1:26">
      <c r="A453">
        <v>453</v>
      </c>
      <c r="B453" t="s">
        <v>0</v>
      </c>
      <c r="Z453">
        <f t="shared" si="4"/>
        <v>453</v>
      </c>
    </row>
    <row r="454" spans="1:26">
      <c r="A454">
        <v>454</v>
      </c>
      <c r="B454" t="s">
        <v>2</v>
      </c>
      <c r="Z454">
        <f t="shared" si="4"/>
        <v>454</v>
      </c>
    </row>
    <row r="455" spans="1:26">
      <c r="A455">
        <v>455</v>
      </c>
      <c r="B455" t="s">
        <v>4</v>
      </c>
      <c r="Z455">
        <f t="shared" si="4"/>
        <v>455</v>
      </c>
    </row>
    <row r="456" spans="1:26">
      <c r="A456">
        <v>456</v>
      </c>
      <c r="B456" t="s">
        <v>204</v>
      </c>
      <c r="Z456">
        <f t="shared" si="4"/>
        <v>456</v>
      </c>
    </row>
    <row r="457" spans="1:26">
      <c r="A457">
        <v>457</v>
      </c>
      <c r="B457" t="s">
        <v>6</v>
      </c>
      <c r="Z457">
        <f t="shared" si="4"/>
        <v>457</v>
      </c>
    </row>
    <row r="458" spans="1:26">
      <c r="A458">
        <v>458</v>
      </c>
      <c r="B458" t="s">
        <v>3</v>
      </c>
      <c r="Z458">
        <f t="shared" si="4"/>
        <v>458</v>
      </c>
    </row>
    <row r="459" spans="1:26">
      <c r="A459">
        <v>459</v>
      </c>
      <c r="B459" t="s">
        <v>205</v>
      </c>
      <c r="Z459">
        <f t="shared" si="4"/>
        <v>459</v>
      </c>
    </row>
    <row r="460" spans="1:26">
      <c r="A460">
        <v>460</v>
      </c>
      <c r="B460" t="s">
        <v>206</v>
      </c>
      <c r="Z460">
        <f t="shared" si="4"/>
        <v>460</v>
      </c>
    </row>
    <row r="461" spans="1:26">
      <c r="A461">
        <v>461</v>
      </c>
      <c r="B461" t="s">
        <v>207</v>
      </c>
      <c r="Z461">
        <f t="shared" si="4"/>
        <v>461</v>
      </c>
    </row>
    <row r="462" spans="1:26">
      <c r="A462">
        <v>462</v>
      </c>
      <c r="B462" t="s">
        <v>208</v>
      </c>
      <c r="Z462">
        <f t="shared" si="4"/>
        <v>462</v>
      </c>
    </row>
    <row r="463" spans="1:26">
      <c r="A463">
        <v>463</v>
      </c>
      <c r="B463" t="s">
        <v>25</v>
      </c>
      <c r="Z463">
        <f t="shared" si="4"/>
        <v>463</v>
      </c>
    </row>
    <row r="464" spans="1:26">
      <c r="A464">
        <v>464</v>
      </c>
      <c r="B464" t="s">
        <v>209</v>
      </c>
      <c r="Z464">
        <f t="shared" si="4"/>
        <v>464</v>
      </c>
    </row>
    <row r="465" spans="1:26">
      <c r="A465">
        <v>465</v>
      </c>
      <c r="B465" t="s">
        <v>210</v>
      </c>
      <c r="Z465">
        <f t="shared" si="4"/>
        <v>465</v>
      </c>
    </row>
    <row r="466" spans="1:26">
      <c r="A466">
        <v>466</v>
      </c>
      <c r="B466" t="s">
        <v>211</v>
      </c>
      <c r="Z466">
        <f t="shared" si="4"/>
        <v>466</v>
      </c>
    </row>
    <row r="467" spans="1:26">
      <c r="A467">
        <v>467</v>
      </c>
      <c r="B467" t="s">
        <v>212</v>
      </c>
      <c r="Z467">
        <f t="shared" si="4"/>
        <v>467</v>
      </c>
    </row>
    <row r="468" spans="1:26">
      <c r="A468">
        <v>468</v>
      </c>
      <c r="B468" t="s">
        <v>213</v>
      </c>
      <c r="Z468">
        <f t="shared" si="4"/>
        <v>468</v>
      </c>
    </row>
    <row r="469" spans="1:26">
      <c r="A469">
        <v>469</v>
      </c>
      <c r="B469" t="s">
        <v>214</v>
      </c>
      <c r="Z469">
        <f t="shared" si="4"/>
        <v>469</v>
      </c>
    </row>
    <row r="470" spans="1:26">
      <c r="A470">
        <v>470</v>
      </c>
      <c r="B470" t="s">
        <v>215</v>
      </c>
      <c r="Z470">
        <f t="shared" si="4"/>
        <v>470</v>
      </c>
    </row>
    <row r="471" spans="1:26">
      <c r="A471">
        <v>471</v>
      </c>
      <c r="B471" t="s">
        <v>216</v>
      </c>
      <c r="Z471">
        <f t="shared" si="4"/>
        <v>471</v>
      </c>
    </row>
    <row r="472" spans="1:26">
      <c r="A472">
        <v>472</v>
      </c>
      <c r="B472" t="s">
        <v>217</v>
      </c>
      <c r="Z472">
        <f t="shared" si="4"/>
        <v>472</v>
      </c>
    </row>
    <row r="473" spans="1:26">
      <c r="A473">
        <v>473</v>
      </c>
      <c r="B473" t="s">
        <v>218</v>
      </c>
      <c r="Z473">
        <f t="shared" si="4"/>
        <v>473</v>
      </c>
    </row>
    <row r="474" spans="1:26">
      <c r="A474">
        <v>474</v>
      </c>
      <c r="B474" t="s">
        <v>219</v>
      </c>
      <c r="Z474">
        <f t="shared" si="4"/>
        <v>474</v>
      </c>
    </row>
    <row r="475" spans="1:26">
      <c r="A475">
        <v>475</v>
      </c>
      <c r="B475" t="s">
        <v>70</v>
      </c>
      <c r="Z475">
        <f t="shared" si="4"/>
        <v>475</v>
      </c>
    </row>
    <row r="476" spans="1:26">
      <c r="A476">
        <v>476</v>
      </c>
      <c r="B476" t="s">
        <v>220</v>
      </c>
      <c r="Z476">
        <f t="shared" si="4"/>
        <v>476</v>
      </c>
    </row>
    <row r="477" spans="1:26">
      <c r="A477">
        <v>477</v>
      </c>
      <c r="B477" t="s">
        <v>221</v>
      </c>
      <c r="Z477">
        <f t="shared" si="4"/>
        <v>477</v>
      </c>
    </row>
    <row r="478" spans="1:26">
      <c r="A478">
        <v>478</v>
      </c>
      <c r="B478" t="s">
        <v>222</v>
      </c>
      <c r="Z478">
        <f t="shared" si="4"/>
        <v>478</v>
      </c>
    </row>
    <row r="479" spans="1:26">
      <c r="A479">
        <v>479</v>
      </c>
      <c r="B479" t="s">
        <v>199</v>
      </c>
      <c r="Z479">
        <f t="shared" si="4"/>
        <v>479</v>
      </c>
    </row>
    <row r="480" spans="1:26">
      <c r="A480">
        <v>480</v>
      </c>
      <c r="B480" t="s">
        <v>223</v>
      </c>
      <c r="Z480">
        <f t="shared" si="4"/>
        <v>480</v>
      </c>
    </row>
    <row r="481" spans="1:26">
      <c r="A481">
        <v>481</v>
      </c>
      <c r="B481" t="s">
        <v>224</v>
      </c>
      <c r="Z481">
        <f t="shared" si="4"/>
        <v>481</v>
      </c>
    </row>
    <row r="482" spans="1:26">
      <c r="A482">
        <v>482</v>
      </c>
      <c r="B482" t="s">
        <v>225</v>
      </c>
      <c r="Z482">
        <f t="shared" si="4"/>
        <v>482</v>
      </c>
    </row>
    <row r="483" spans="1:26">
      <c r="A483">
        <v>483</v>
      </c>
      <c r="B483" t="s">
        <v>226</v>
      </c>
      <c r="Z483">
        <f t="shared" si="4"/>
        <v>483</v>
      </c>
    </row>
    <row r="484" spans="1:26">
      <c r="A484">
        <v>484</v>
      </c>
      <c r="B484" t="s">
        <v>157</v>
      </c>
      <c r="Z484">
        <f t="shared" si="4"/>
        <v>484</v>
      </c>
    </row>
    <row r="485" spans="1:26">
      <c r="A485">
        <v>485</v>
      </c>
      <c r="B485" t="s">
        <v>227</v>
      </c>
      <c r="Z485">
        <f t="shared" si="4"/>
        <v>485</v>
      </c>
    </row>
    <row r="486" spans="1:26">
      <c r="A486">
        <v>486</v>
      </c>
      <c r="B486" t="s">
        <v>228</v>
      </c>
      <c r="Z486">
        <f t="shared" si="4"/>
        <v>486</v>
      </c>
    </row>
    <row r="487" spans="1:26">
      <c r="A487">
        <v>487</v>
      </c>
      <c r="B487" t="s">
        <v>229</v>
      </c>
      <c r="Z487">
        <f t="shared" si="4"/>
        <v>487</v>
      </c>
    </row>
    <row r="488" spans="1:26">
      <c r="A488">
        <v>488</v>
      </c>
      <c r="B488" t="s">
        <v>230</v>
      </c>
      <c r="Z488">
        <f t="shared" si="4"/>
        <v>488</v>
      </c>
    </row>
    <row r="489" spans="1:26">
      <c r="A489">
        <v>489</v>
      </c>
      <c r="B489" t="s">
        <v>231</v>
      </c>
      <c r="Z489">
        <f t="shared" si="4"/>
        <v>489</v>
      </c>
    </row>
    <row r="490" spans="1:26">
      <c r="A490">
        <v>490</v>
      </c>
      <c r="B490" t="s">
        <v>232</v>
      </c>
      <c r="Z490">
        <f t="shared" si="4"/>
        <v>490</v>
      </c>
    </row>
    <row r="491" spans="1:26">
      <c r="A491">
        <v>491</v>
      </c>
      <c r="B491" t="s">
        <v>233</v>
      </c>
      <c r="Z491">
        <f t="shared" si="4"/>
        <v>491</v>
      </c>
    </row>
    <row r="492" spans="1:26">
      <c r="A492">
        <v>492</v>
      </c>
      <c r="B492" t="s">
        <v>234</v>
      </c>
      <c r="Z492">
        <f t="shared" si="4"/>
        <v>492</v>
      </c>
    </row>
    <row r="493" spans="1:26">
      <c r="A493">
        <v>493</v>
      </c>
      <c r="B493" t="s">
        <v>235</v>
      </c>
      <c r="Z493">
        <f t="shared" si="4"/>
        <v>493</v>
      </c>
    </row>
    <row r="494" spans="1:26">
      <c r="A494">
        <v>494</v>
      </c>
      <c r="B494" t="s">
        <v>236</v>
      </c>
      <c r="Z494">
        <f t="shared" si="4"/>
        <v>494</v>
      </c>
    </row>
    <row r="495" spans="1:26">
      <c r="A495">
        <v>495</v>
      </c>
      <c r="B495" t="s">
        <v>237</v>
      </c>
      <c r="Z495">
        <f t="shared" si="4"/>
        <v>495</v>
      </c>
    </row>
    <row r="496" spans="1:26">
      <c r="A496">
        <v>496</v>
      </c>
      <c r="B496" t="s">
        <v>238</v>
      </c>
      <c r="Z496">
        <f t="shared" si="4"/>
        <v>496</v>
      </c>
    </row>
    <row r="497" spans="1:26">
      <c r="A497">
        <v>497</v>
      </c>
      <c r="B497" t="s">
        <v>239</v>
      </c>
      <c r="Z497">
        <f t="shared" si="4"/>
        <v>497</v>
      </c>
    </row>
    <row r="498" spans="1:26">
      <c r="A498">
        <v>498</v>
      </c>
      <c r="B498" t="s">
        <v>240</v>
      </c>
      <c r="Z498">
        <f t="shared" si="4"/>
        <v>498</v>
      </c>
    </row>
    <row r="499" spans="1:26">
      <c r="A499">
        <v>499</v>
      </c>
      <c r="B499" t="s">
        <v>241</v>
      </c>
      <c r="Z499">
        <f t="shared" si="4"/>
        <v>499</v>
      </c>
    </row>
    <row r="500" spans="1:26">
      <c r="A500">
        <v>500</v>
      </c>
      <c r="B500" t="s">
        <v>242</v>
      </c>
      <c r="Z500">
        <f t="shared" si="4"/>
        <v>500</v>
      </c>
    </row>
    <row r="501" spans="1:26">
      <c r="B501" t="s">
        <v>243</v>
      </c>
    </row>
    <row r="502" spans="1:26">
      <c r="B502" t="s">
        <v>244</v>
      </c>
    </row>
    <row r="503" spans="1:26">
      <c r="B503" t="s">
        <v>245</v>
      </c>
    </row>
    <row r="504" spans="1:26">
      <c r="B504" t="s">
        <v>246</v>
      </c>
    </row>
    <row r="505" spans="1:26">
      <c r="B505" t="s">
        <v>247</v>
      </c>
    </row>
    <row r="506" spans="1:26">
      <c r="B506" t="s">
        <v>248</v>
      </c>
    </row>
    <row r="507" spans="1:26">
      <c r="B507" t="s">
        <v>249</v>
      </c>
    </row>
    <row r="508" spans="1:26">
      <c r="B508" t="s">
        <v>250</v>
      </c>
    </row>
    <row r="509" spans="1:26">
      <c r="B509" t="s">
        <v>251</v>
      </c>
    </row>
    <row r="510" spans="1:26">
      <c r="B510" t="s">
        <v>252</v>
      </c>
    </row>
    <row r="511" spans="1:26">
      <c r="B511" t="s">
        <v>251</v>
      </c>
    </row>
    <row r="512" spans="1:26">
      <c r="B512" t="s">
        <v>253</v>
      </c>
    </row>
    <row r="513" spans="2:2">
      <c r="B513" t="s">
        <v>251</v>
      </c>
    </row>
    <row r="514" spans="2:2">
      <c r="B514" t="s">
        <v>254</v>
      </c>
    </row>
    <row r="515" spans="2:2">
      <c r="B515" t="s">
        <v>255</v>
      </c>
    </row>
    <row r="516" spans="2:2">
      <c r="B516" t="s">
        <v>256</v>
      </c>
    </row>
    <row r="517" spans="2:2">
      <c r="B517" t="s">
        <v>257</v>
      </c>
    </row>
    <row r="518" spans="2:2">
      <c r="B518" t="s">
        <v>258</v>
      </c>
    </row>
    <row r="519" spans="2:2">
      <c r="B519" t="s">
        <v>259</v>
      </c>
    </row>
    <row r="520" spans="2:2">
      <c r="B520">
        <v>9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520"/>
  <sheetViews>
    <sheetView topLeftCell="B278" workbookViewId="0">
      <selection activeCell="A278" sqref="A1:A65536"/>
    </sheetView>
  </sheetViews>
  <sheetFormatPr defaultRowHeight="15"/>
  <cols>
    <col min="1" max="1" width="0" hidden="1" customWidth="1"/>
    <col min="2" max="3" width="81.140625" customWidth="1"/>
    <col min="4" max="4" width="22.140625" bestFit="1" customWidth="1"/>
    <col min="5" max="5" width="81.140625" customWidth="1"/>
    <col min="6" max="6" width="13.42578125" bestFit="1" customWidth="1"/>
    <col min="7" max="7" width="8" customWidth="1"/>
  </cols>
  <sheetData>
    <row r="1" spans="2:2">
      <c r="B1" t="s">
        <v>0</v>
      </c>
    </row>
    <row r="2" spans="2:2">
      <c r="B2" t="s">
        <v>1</v>
      </c>
    </row>
    <row r="3" spans="2:2">
      <c r="B3" t="s">
        <v>2</v>
      </c>
    </row>
    <row r="4" spans="2:2">
      <c r="B4" t="s">
        <v>3</v>
      </c>
    </row>
    <row r="5" spans="2:2">
      <c r="B5" t="s">
        <v>4</v>
      </c>
    </row>
    <row r="6" spans="2:2">
      <c r="B6" t="s">
        <v>5</v>
      </c>
    </row>
    <row r="7" spans="2:2">
      <c r="B7" t="s">
        <v>6</v>
      </c>
    </row>
    <row r="8" spans="2:2">
      <c r="B8" t="s">
        <v>7</v>
      </c>
    </row>
    <row r="9" spans="2:2">
      <c r="B9" t="s">
        <v>8</v>
      </c>
    </row>
    <row r="11" spans="2:2">
      <c r="B11" t="s">
        <v>9</v>
      </c>
    </row>
    <row r="12" spans="2:2">
      <c r="B12" t="s">
        <v>10</v>
      </c>
    </row>
    <row r="13" spans="2:2">
      <c r="B13" t="s">
        <v>11</v>
      </c>
    </row>
    <row r="15" spans="2:2">
      <c r="B15" t="s">
        <v>12</v>
      </c>
    </row>
    <row r="16" spans="2:2">
      <c r="B16" t="s">
        <v>13</v>
      </c>
    </row>
    <row r="17" spans="2:2">
      <c r="B17" t="s">
        <v>14</v>
      </c>
    </row>
    <row r="18" spans="2:2">
      <c r="B18" t="s">
        <v>15</v>
      </c>
    </row>
    <row r="19" spans="2:2">
      <c r="B19" t="s">
        <v>500</v>
      </c>
    </row>
    <row r="20" spans="2:2">
      <c r="B20" t="s">
        <v>501</v>
      </c>
    </row>
    <row r="22" spans="2:2">
      <c r="B22" t="s">
        <v>16</v>
      </c>
    </row>
    <row r="23" spans="2:2">
      <c r="B23" t="s">
        <v>17</v>
      </c>
    </row>
    <row r="24" spans="2:2">
      <c r="B24" t="s">
        <v>18</v>
      </c>
    </row>
    <row r="25" spans="2:2">
      <c r="B25" t="s">
        <v>19</v>
      </c>
    </row>
    <row r="26" spans="2:2">
      <c r="B26" t="s">
        <v>20</v>
      </c>
    </row>
    <row r="27" spans="2:2">
      <c r="B27" t="s">
        <v>21</v>
      </c>
    </row>
    <row r="28" spans="2:2">
      <c r="B28" t="s">
        <v>483</v>
      </c>
    </row>
    <row r="29" spans="2:2">
      <c r="B29" t="s">
        <v>22</v>
      </c>
    </row>
    <row r="30" spans="2:2">
      <c r="B30" t="s">
        <v>23</v>
      </c>
    </row>
    <row r="31" spans="2:2">
      <c r="B31" t="s">
        <v>24</v>
      </c>
    </row>
    <row r="32" spans="2:2">
      <c r="B32" t="s">
        <v>23</v>
      </c>
    </row>
    <row r="33" spans="2:2">
      <c r="B33" t="s">
        <v>25</v>
      </c>
    </row>
    <row r="34" spans="2:2">
      <c r="B34" t="s">
        <v>23</v>
      </c>
    </row>
    <row r="35" spans="2:2">
      <c r="B35" t="s">
        <v>26</v>
      </c>
    </row>
    <row r="36" spans="2:2">
      <c r="B36" t="s">
        <v>23</v>
      </c>
    </row>
    <row r="37" spans="2:2">
      <c r="B37" t="s">
        <v>27</v>
      </c>
    </row>
    <row r="38" spans="2:2">
      <c r="B38" t="s">
        <v>28</v>
      </c>
    </row>
    <row r="39" spans="2:2">
      <c r="B39" t="s">
        <v>29</v>
      </c>
    </row>
    <row r="41" spans="2:2">
      <c r="B41" t="s">
        <v>30</v>
      </c>
    </row>
    <row r="42" spans="2:2">
      <c r="B42" t="s">
        <v>458</v>
      </c>
    </row>
    <row r="43" spans="2:2">
      <c r="B43" t="s">
        <v>31</v>
      </c>
    </row>
    <row r="44" spans="2:2">
      <c r="B44" t="s">
        <v>32</v>
      </c>
    </row>
    <row r="45" spans="2:2">
      <c r="B45" t="s">
        <v>33</v>
      </c>
    </row>
    <row r="46" spans="2:2">
      <c r="B46" t="s">
        <v>34</v>
      </c>
    </row>
    <row r="47" spans="2:2">
      <c r="B47" t="s">
        <v>35</v>
      </c>
    </row>
    <row r="48" spans="2:2">
      <c r="B48" t="s">
        <v>36</v>
      </c>
    </row>
    <row r="49" spans="2:2">
      <c r="B49" t="s">
        <v>37</v>
      </c>
    </row>
    <row r="51" spans="2:2">
      <c r="B51" t="s">
        <v>38</v>
      </c>
    </row>
    <row r="52" spans="2:2">
      <c r="B52" t="s">
        <v>39</v>
      </c>
    </row>
    <row r="53" spans="2:2">
      <c r="B53" t="s">
        <v>40</v>
      </c>
    </row>
    <row r="54" spans="2:2">
      <c r="B54" t="s">
        <v>41</v>
      </c>
    </row>
    <row r="55" spans="2:2">
      <c r="B55" t="s">
        <v>30</v>
      </c>
    </row>
    <row r="56" spans="2:2">
      <c r="B56" t="s">
        <v>34</v>
      </c>
    </row>
    <row r="57" spans="2:2">
      <c r="B57" t="s">
        <v>42</v>
      </c>
    </row>
    <row r="58" spans="2:2">
      <c r="B58" t="s">
        <v>43</v>
      </c>
    </row>
    <row r="60" spans="2:2">
      <c r="B60" t="s">
        <v>44</v>
      </c>
    </row>
    <row r="61" spans="2:2">
      <c r="B61" t="s">
        <v>35</v>
      </c>
    </row>
    <row r="62" spans="2:2">
      <c r="B62" t="s">
        <v>45</v>
      </c>
    </row>
    <row r="63" spans="2:2">
      <c r="B63" t="s">
        <v>46</v>
      </c>
    </row>
    <row r="64" spans="2:2">
      <c r="B64" t="s">
        <v>47</v>
      </c>
    </row>
    <row r="65" spans="2:2">
      <c r="B65" t="s">
        <v>48</v>
      </c>
    </row>
    <row r="66" spans="2:2">
      <c r="B66" t="s">
        <v>49</v>
      </c>
    </row>
    <row r="67" spans="2:2">
      <c r="B67" t="s">
        <v>50</v>
      </c>
    </row>
    <row r="69" spans="2:2">
      <c r="B69" t="s">
        <v>38</v>
      </c>
    </row>
    <row r="70" spans="2:2">
      <c r="B70" t="s">
        <v>51</v>
      </c>
    </row>
    <row r="71" spans="2:2">
      <c r="B71" t="s">
        <v>52</v>
      </c>
    </row>
    <row r="72" spans="2:2">
      <c r="B72" t="s">
        <v>53</v>
      </c>
    </row>
    <row r="73" spans="2:2">
      <c r="B73" t="s">
        <v>54</v>
      </c>
    </row>
    <row r="74" spans="2:2">
      <c r="B74" t="s">
        <v>55</v>
      </c>
    </row>
    <row r="75" spans="2:2">
      <c r="B75" t="s">
        <v>56</v>
      </c>
    </row>
    <row r="76" spans="2:2">
      <c r="B76" t="s">
        <v>57</v>
      </c>
    </row>
    <row r="78" spans="2:2">
      <c r="B78" t="s">
        <v>58</v>
      </c>
    </row>
    <row r="79" spans="2:2">
      <c r="B79" t="s">
        <v>459</v>
      </c>
    </row>
    <row r="80" spans="2:2">
      <c r="B80" t="s">
        <v>45</v>
      </c>
    </row>
    <row r="81" spans="2:2">
      <c r="B81" t="s">
        <v>59</v>
      </c>
    </row>
    <row r="83" spans="2:2">
      <c r="B83" t="s">
        <v>60</v>
      </c>
    </row>
    <row r="84" spans="2:2">
      <c r="B84" t="s">
        <v>61</v>
      </c>
    </row>
    <row r="85" spans="2:2">
      <c r="B85" t="s">
        <v>62</v>
      </c>
    </row>
    <row r="86" spans="2:2">
      <c r="B86" t="s">
        <v>63</v>
      </c>
    </row>
    <row r="87" spans="2:2">
      <c r="B87" t="s">
        <v>64</v>
      </c>
    </row>
    <row r="88" spans="2:2">
      <c r="B88" t="s">
        <v>65</v>
      </c>
    </row>
    <row r="89" spans="2:2">
      <c r="B89" t="s">
        <v>66</v>
      </c>
    </row>
    <row r="90" spans="2:2">
      <c r="B90" t="s">
        <v>67</v>
      </c>
    </row>
    <row r="92" spans="2:2">
      <c r="B92" t="s">
        <v>68</v>
      </c>
    </row>
    <row r="93" spans="2:2">
      <c r="B93" t="s">
        <v>69</v>
      </c>
    </row>
    <row r="94" spans="2:2">
      <c r="B94" t="s">
        <v>70</v>
      </c>
    </row>
    <row r="96" spans="2:2">
      <c r="B96" t="s">
        <v>71</v>
      </c>
    </row>
    <row r="97" spans="2:2">
      <c r="B97" t="s">
        <v>72</v>
      </c>
    </row>
    <row r="98" spans="2:2">
      <c r="B98" t="s">
        <v>73</v>
      </c>
    </row>
    <row r="99" spans="2:2">
      <c r="B99" t="s">
        <v>74</v>
      </c>
    </row>
    <row r="100" spans="2:2">
      <c r="B100" t="s">
        <v>75</v>
      </c>
    </row>
    <row r="101" spans="2:2">
      <c r="B101" t="s">
        <v>76</v>
      </c>
    </row>
    <row r="103" spans="2:2">
      <c r="B103" t="s">
        <v>38</v>
      </c>
    </row>
    <row r="104" spans="2:2">
      <c r="B104" t="s">
        <v>44</v>
      </c>
    </row>
    <row r="105" spans="2:2">
      <c r="B105" t="s">
        <v>77</v>
      </c>
    </row>
    <row r="106" spans="2:2">
      <c r="B106" t="s">
        <v>78</v>
      </c>
    </row>
    <row r="107" spans="2:2">
      <c r="B107" t="s">
        <v>79</v>
      </c>
    </row>
    <row r="108" spans="2:2">
      <c r="B108" t="s">
        <v>80</v>
      </c>
    </row>
    <row r="109" spans="2:2">
      <c r="B109" t="s">
        <v>57</v>
      </c>
    </row>
    <row r="110" spans="2:2">
      <c r="B110" t="s">
        <v>81</v>
      </c>
    </row>
    <row r="111" spans="2:2">
      <c r="B111" t="s">
        <v>82</v>
      </c>
    </row>
    <row r="112" spans="2:2">
      <c r="B112" t="s">
        <v>83</v>
      </c>
    </row>
    <row r="113" spans="2:4">
      <c r="B113" t="s">
        <v>84</v>
      </c>
    </row>
    <row r="114" spans="2:4">
      <c r="B114" t="s">
        <v>85</v>
      </c>
    </row>
    <row r="116" spans="2:4">
      <c r="B116" t="s">
        <v>86</v>
      </c>
    </row>
    <row r="117" spans="2:4">
      <c r="B117" t="s">
        <v>87</v>
      </c>
    </row>
    <row r="118" spans="2:4">
      <c r="B118" t="s">
        <v>88</v>
      </c>
    </row>
    <row r="119" spans="2:4">
      <c r="B119" t="s">
        <v>89</v>
      </c>
    </row>
    <row r="120" spans="2:4">
      <c r="B120" t="s">
        <v>90</v>
      </c>
      <c r="C120" t="s">
        <v>91</v>
      </c>
    </row>
    <row r="122" spans="2:4">
      <c r="D122" t="s">
        <v>92</v>
      </c>
    </row>
    <row r="125" spans="2:4">
      <c r="D125" t="s">
        <v>93</v>
      </c>
    </row>
    <row r="127" spans="2:4">
      <c r="B127" t="s">
        <v>94</v>
      </c>
    </row>
    <row r="128" spans="2:4">
      <c r="B128" t="s">
        <v>95</v>
      </c>
    </row>
    <row r="129" spans="2:4">
      <c r="B129" t="s">
        <v>96</v>
      </c>
    </row>
    <row r="130" spans="2:4">
      <c r="B130" t="s">
        <v>97</v>
      </c>
    </row>
    <row r="131" spans="2:4">
      <c r="B131" t="s">
        <v>98</v>
      </c>
    </row>
    <row r="132" spans="2:4">
      <c r="B132" t="s">
        <v>99</v>
      </c>
    </row>
    <row r="133" spans="2:4">
      <c r="B133" t="s">
        <v>100</v>
      </c>
    </row>
    <row r="134" spans="2:4">
      <c r="B134" t="s">
        <v>101</v>
      </c>
    </row>
    <row r="135" spans="2:4">
      <c r="B135" t="s">
        <v>102</v>
      </c>
    </row>
    <row r="136" spans="2:4">
      <c r="B136" t="s">
        <v>103</v>
      </c>
    </row>
    <row r="137" spans="2:4">
      <c r="B137" t="s">
        <v>89</v>
      </c>
    </row>
    <row r="138" spans="2:4">
      <c r="B138" t="s">
        <v>104</v>
      </c>
      <c r="C138" t="s">
        <v>105</v>
      </c>
    </row>
    <row r="140" spans="2:4">
      <c r="D140" t="s">
        <v>106</v>
      </c>
    </row>
    <row r="143" spans="2:4">
      <c r="D143" t="s">
        <v>107</v>
      </c>
    </row>
    <row r="146" spans="2:4">
      <c r="D146" t="s">
        <v>108</v>
      </c>
    </row>
    <row r="149" spans="2:4">
      <c r="D149" t="s">
        <v>109</v>
      </c>
    </row>
    <row r="152" spans="2:4">
      <c r="D152" t="s">
        <v>110</v>
      </c>
    </row>
    <row r="155" spans="2:4">
      <c r="D155" t="s">
        <v>111</v>
      </c>
    </row>
    <row r="157" spans="2:4">
      <c r="B157" t="s">
        <v>112</v>
      </c>
      <c r="C157" t="s">
        <v>113</v>
      </c>
    </row>
    <row r="159" spans="2:4">
      <c r="D159" t="s">
        <v>106</v>
      </c>
    </row>
    <row r="162" spans="4:4">
      <c r="D162" t="s">
        <v>107</v>
      </c>
    </row>
    <row r="165" spans="4:4">
      <c r="D165" t="s">
        <v>108</v>
      </c>
    </row>
    <row r="168" spans="4:4">
      <c r="D168" t="s">
        <v>109</v>
      </c>
    </row>
    <row r="171" spans="4:4">
      <c r="D171" t="s">
        <v>110</v>
      </c>
    </row>
    <row r="174" spans="4:4">
      <c r="D174" t="s">
        <v>111</v>
      </c>
    </row>
    <row r="177" spans="1:26">
      <c r="D177" t="s">
        <v>114</v>
      </c>
    </row>
    <row r="180" spans="1:26">
      <c r="D180" t="s">
        <v>115</v>
      </c>
    </row>
    <row r="182" spans="1:26">
      <c r="B182" t="s">
        <v>260</v>
      </c>
    </row>
    <row r="183" spans="1:26">
      <c r="B183" t="s">
        <v>115</v>
      </c>
    </row>
    <row r="184" spans="1:26">
      <c r="B184" s="1" t="s">
        <v>117</v>
      </c>
    </row>
    <row r="185" spans="1:26">
      <c r="B185" s="1">
        <v>41389</v>
      </c>
    </row>
    <row r="186" spans="1:26">
      <c r="A186">
        <v>186</v>
      </c>
      <c r="B186" t="s">
        <v>118</v>
      </c>
      <c r="Z186">
        <f t="shared" ref="Z186:Z235" si="0">+A186</f>
        <v>186</v>
      </c>
    </row>
    <row r="187" spans="1:26">
      <c r="A187">
        <v>187</v>
      </c>
      <c r="B187" s="1" t="s">
        <v>119</v>
      </c>
      <c r="Z187">
        <f t="shared" si="0"/>
        <v>187</v>
      </c>
    </row>
    <row r="188" spans="1:26">
      <c r="A188">
        <v>188</v>
      </c>
      <c r="Z188">
        <f t="shared" si="0"/>
        <v>188</v>
      </c>
    </row>
    <row r="189" spans="1:26">
      <c r="A189">
        <v>189</v>
      </c>
      <c r="B189" t="s">
        <v>432</v>
      </c>
      <c r="Z189">
        <f t="shared" si="0"/>
        <v>189</v>
      </c>
    </row>
    <row r="190" spans="1:26">
      <c r="A190">
        <v>190</v>
      </c>
      <c r="B190" t="s">
        <v>120</v>
      </c>
      <c r="Z190">
        <f t="shared" si="0"/>
        <v>190</v>
      </c>
    </row>
    <row r="191" spans="1:26">
      <c r="A191">
        <v>191</v>
      </c>
      <c r="B191" t="s">
        <v>457</v>
      </c>
      <c r="Z191">
        <f t="shared" si="0"/>
        <v>191</v>
      </c>
    </row>
    <row r="192" spans="1:26">
      <c r="A192">
        <v>192</v>
      </c>
      <c r="B192" t="s">
        <v>121</v>
      </c>
      <c r="C192" t="s">
        <v>122</v>
      </c>
      <c r="D192" s="2" t="s">
        <v>123</v>
      </c>
      <c r="E192" t="s">
        <v>124</v>
      </c>
      <c r="F192" t="s">
        <v>125</v>
      </c>
      <c r="G192" t="s">
        <v>126</v>
      </c>
      <c r="Z192">
        <f t="shared" si="0"/>
        <v>192</v>
      </c>
    </row>
    <row r="193" spans="1:26">
      <c r="A193">
        <v>193</v>
      </c>
      <c r="B193" t="s">
        <v>433</v>
      </c>
      <c r="C193" t="s">
        <v>261</v>
      </c>
      <c r="D193" s="2">
        <v>2200</v>
      </c>
      <c r="E193">
        <v>25.6</v>
      </c>
      <c r="F193">
        <v>235250</v>
      </c>
      <c r="G193">
        <v>10647</v>
      </c>
      <c r="Z193">
        <f t="shared" si="0"/>
        <v>193</v>
      </c>
    </row>
    <row r="194" spans="1:26">
      <c r="A194">
        <v>194</v>
      </c>
      <c r="B194" t="s">
        <v>460</v>
      </c>
      <c r="C194" t="s">
        <v>261</v>
      </c>
      <c r="D194" s="2">
        <v>780</v>
      </c>
      <c r="E194">
        <v>14.25</v>
      </c>
      <c r="F194">
        <v>815250</v>
      </c>
      <c r="G194">
        <v>9329</v>
      </c>
      <c r="Z194">
        <f t="shared" si="0"/>
        <v>194</v>
      </c>
    </row>
    <row r="195" spans="1:26">
      <c r="A195">
        <v>195</v>
      </c>
      <c r="B195" t="s">
        <v>460</v>
      </c>
      <c r="C195" t="s">
        <v>261</v>
      </c>
      <c r="D195" s="2">
        <v>760</v>
      </c>
      <c r="E195">
        <v>6.5</v>
      </c>
      <c r="F195">
        <v>1181250</v>
      </c>
      <c r="G195">
        <v>8163</v>
      </c>
      <c r="Z195">
        <f t="shared" si="0"/>
        <v>195</v>
      </c>
    </row>
    <row r="196" spans="1:26">
      <c r="A196">
        <v>196</v>
      </c>
      <c r="B196" t="s">
        <v>460</v>
      </c>
      <c r="C196" t="s">
        <v>261</v>
      </c>
      <c r="D196" s="2">
        <v>800</v>
      </c>
      <c r="E196">
        <v>27</v>
      </c>
      <c r="F196">
        <v>344750</v>
      </c>
      <c r="G196">
        <v>7501</v>
      </c>
      <c r="Z196">
        <f t="shared" si="0"/>
        <v>196</v>
      </c>
    </row>
    <row r="197" spans="1:26">
      <c r="A197">
        <v>197</v>
      </c>
      <c r="B197" t="s">
        <v>437</v>
      </c>
      <c r="C197" t="s">
        <v>261</v>
      </c>
      <c r="D197" s="2">
        <v>2200</v>
      </c>
      <c r="E197">
        <v>11.5</v>
      </c>
      <c r="F197">
        <v>526500</v>
      </c>
      <c r="G197">
        <v>7386</v>
      </c>
      <c r="Z197">
        <f t="shared" si="0"/>
        <v>197</v>
      </c>
    </row>
    <row r="198" spans="1:26">
      <c r="A198">
        <v>198</v>
      </c>
      <c r="B198" t="s">
        <v>433</v>
      </c>
      <c r="C198" t="s">
        <v>261</v>
      </c>
      <c r="D198" s="2">
        <v>2150</v>
      </c>
      <c r="E198">
        <v>13</v>
      </c>
      <c r="F198">
        <v>228250</v>
      </c>
      <c r="G198">
        <v>6777</v>
      </c>
      <c r="Z198">
        <f t="shared" si="0"/>
        <v>198</v>
      </c>
    </row>
    <row r="199" spans="1:26">
      <c r="A199">
        <v>199</v>
      </c>
      <c r="B199" t="s">
        <v>433</v>
      </c>
      <c r="C199" t="s">
        <v>261</v>
      </c>
      <c r="D199" s="2">
        <v>2100</v>
      </c>
      <c r="E199">
        <v>6.7</v>
      </c>
      <c r="F199">
        <v>476000</v>
      </c>
      <c r="G199">
        <v>6756</v>
      </c>
      <c r="Z199">
        <f t="shared" si="0"/>
        <v>199</v>
      </c>
    </row>
    <row r="200" spans="1:26">
      <c r="A200">
        <v>200</v>
      </c>
      <c r="B200" t="s">
        <v>437</v>
      </c>
      <c r="C200" t="s">
        <v>261</v>
      </c>
      <c r="D200" s="2">
        <v>2300</v>
      </c>
      <c r="E200">
        <v>47.05</v>
      </c>
      <c r="F200">
        <v>419250</v>
      </c>
      <c r="G200">
        <v>6015</v>
      </c>
      <c r="Z200">
        <f t="shared" si="0"/>
        <v>200</v>
      </c>
    </row>
    <row r="201" spans="1:26">
      <c r="A201">
        <v>201</v>
      </c>
      <c r="B201" t="s">
        <v>437</v>
      </c>
      <c r="C201" t="s">
        <v>261</v>
      </c>
      <c r="D201" s="2">
        <v>2250</v>
      </c>
      <c r="E201">
        <v>24.3</v>
      </c>
      <c r="F201">
        <v>311875</v>
      </c>
      <c r="G201">
        <v>5167</v>
      </c>
      <c r="Z201">
        <f t="shared" si="0"/>
        <v>201</v>
      </c>
    </row>
    <row r="202" spans="1:26">
      <c r="A202">
        <v>202</v>
      </c>
      <c r="B202" t="s">
        <v>462</v>
      </c>
      <c r="C202" t="s">
        <v>261</v>
      </c>
      <c r="D202" s="2">
        <v>1400</v>
      </c>
      <c r="E202">
        <v>27</v>
      </c>
      <c r="F202">
        <v>536500</v>
      </c>
      <c r="G202">
        <v>4520</v>
      </c>
      <c r="Z202">
        <f t="shared" si="0"/>
        <v>202</v>
      </c>
    </row>
    <row r="203" spans="1:26">
      <c r="A203">
        <v>203</v>
      </c>
      <c r="B203" t="s">
        <v>460</v>
      </c>
      <c r="C203" t="s">
        <v>261</v>
      </c>
      <c r="D203" s="2">
        <v>740</v>
      </c>
      <c r="E203">
        <v>2.65</v>
      </c>
      <c r="F203">
        <v>686750</v>
      </c>
      <c r="G203">
        <v>3938</v>
      </c>
      <c r="Z203">
        <f t="shared" si="0"/>
        <v>203</v>
      </c>
    </row>
    <row r="204" spans="1:26">
      <c r="A204">
        <v>204</v>
      </c>
      <c r="B204" t="s">
        <v>433</v>
      </c>
      <c r="C204" t="s">
        <v>261</v>
      </c>
      <c r="D204" s="2">
        <v>2250</v>
      </c>
      <c r="E204">
        <v>47.8</v>
      </c>
      <c r="F204">
        <v>165750</v>
      </c>
      <c r="G204">
        <v>3556</v>
      </c>
      <c r="Z204">
        <f t="shared" si="0"/>
        <v>204</v>
      </c>
    </row>
    <row r="205" spans="1:26">
      <c r="A205">
        <v>205</v>
      </c>
      <c r="B205" t="s">
        <v>433</v>
      </c>
      <c r="C205" t="s">
        <v>261</v>
      </c>
      <c r="D205" s="2">
        <v>2050</v>
      </c>
      <c r="E205">
        <v>3.8</v>
      </c>
      <c r="F205">
        <v>267125</v>
      </c>
      <c r="G205">
        <v>3331</v>
      </c>
      <c r="Z205">
        <f t="shared" si="0"/>
        <v>205</v>
      </c>
    </row>
    <row r="206" spans="1:26">
      <c r="A206">
        <v>206</v>
      </c>
      <c r="B206" t="s">
        <v>434</v>
      </c>
      <c r="C206" t="s">
        <v>261</v>
      </c>
      <c r="D206" s="2">
        <v>240</v>
      </c>
      <c r="E206">
        <v>5.15</v>
      </c>
      <c r="F206">
        <v>1524000</v>
      </c>
      <c r="G206">
        <v>3270</v>
      </c>
      <c r="Z206">
        <f t="shared" si="0"/>
        <v>206</v>
      </c>
    </row>
    <row r="207" spans="1:26">
      <c r="A207">
        <v>207</v>
      </c>
      <c r="B207" t="s">
        <v>132</v>
      </c>
      <c r="C207" t="s">
        <v>261</v>
      </c>
      <c r="D207" s="2">
        <v>2000</v>
      </c>
      <c r="E207">
        <v>13.7</v>
      </c>
      <c r="F207">
        <v>243750</v>
      </c>
      <c r="G207">
        <v>3135</v>
      </c>
      <c r="Z207">
        <f t="shared" si="0"/>
        <v>207</v>
      </c>
    </row>
    <row r="208" spans="1:26">
      <c r="A208">
        <v>208</v>
      </c>
      <c r="B208" t="s">
        <v>433</v>
      </c>
      <c r="C208" t="s">
        <v>261</v>
      </c>
      <c r="D208" s="2">
        <v>2000</v>
      </c>
      <c r="E208">
        <v>2.35</v>
      </c>
      <c r="F208">
        <v>391125</v>
      </c>
      <c r="G208">
        <v>3045</v>
      </c>
      <c r="Z208">
        <f t="shared" si="0"/>
        <v>208</v>
      </c>
    </row>
    <row r="209" spans="1:26">
      <c r="A209">
        <v>209</v>
      </c>
      <c r="B209" t="s">
        <v>462</v>
      </c>
      <c r="C209" t="s">
        <v>261</v>
      </c>
      <c r="D209" s="2">
        <v>1450</v>
      </c>
      <c r="E209">
        <v>43</v>
      </c>
      <c r="F209">
        <v>393000</v>
      </c>
      <c r="G209">
        <v>3026</v>
      </c>
      <c r="Z209">
        <f t="shared" si="0"/>
        <v>209</v>
      </c>
    </row>
    <row r="210" spans="1:26">
      <c r="A210">
        <v>210</v>
      </c>
      <c r="B210" t="s">
        <v>437</v>
      </c>
      <c r="C210" t="s">
        <v>261</v>
      </c>
      <c r="D210" s="2">
        <v>2150</v>
      </c>
      <c r="E210">
        <v>5.7</v>
      </c>
      <c r="F210">
        <v>187250</v>
      </c>
      <c r="G210">
        <v>2795</v>
      </c>
      <c r="Z210">
        <f t="shared" si="0"/>
        <v>210</v>
      </c>
    </row>
    <row r="211" spans="1:26">
      <c r="A211">
        <v>211</v>
      </c>
      <c r="B211" t="s">
        <v>437</v>
      </c>
      <c r="C211" t="s">
        <v>261</v>
      </c>
      <c r="D211" s="2">
        <v>2100</v>
      </c>
      <c r="E211">
        <v>2.6</v>
      </c>
      <c r="F211">
        <v>494500</v>
      </c>
      <c r="G211">
        <v>2604</v>
      </c>
      <c r="Z211">
        <f t="shared" si="0"/>
        <v>211</v>
      </c>
    </row>
    <row r="212" spans="1:26">
      <c r="A212">
        <v>212</v>
      </c>
      <c r="B212" t="s">
        <v>132</v>
      </c>
      <c r="C212" t="s">
        <v>261</v>
      </c>
      <c r="D212" s="2">
        <v>2100</v>
      </c>
      <c r="E212">
        <v>36</v>
      </c>
      <c r="F212">
        <v>202250</v>
      </c>
      <c r="G212">
        <v>2389</v>
      </c>
      <c r="Z212">
        <f t="shared" si="0"/>
        <v>212</v>
      </c>
    </row>
    <row r="213" spans="1:26">
      <c r="A213">
        <v>213</v>
      </c>
      <c r="B213" t="s">
        <v>435</v>
      </c>
      <c r="C213" t="s">
        <v>261</v>
      </c>
      <c r="D213" s="2">
        <v>1050</v>
      </c>
      <c r="E213">
        <v>6.9</v>
      </c>
      <c r="F213">
        <v>345250</v>
      </c>
      <c r="G213">
        <v>2348</v>
      </c>
      <c r="Z213">
        <f t="shared" si="0"/>
        <v>213</v>
      </c>
    </row>
    <row r="214" spans="1:26">
      <c r="A214">
        <v>214</v>
      </c>
      <c r="B214" t="s">
        <v>462</v>
      </c>
      <c r="C214" t="s">
        <v>261</v>
      </c>
      <c r="D214" s="2">
        <v>1350</v>
      </c>
      <c r="E214">
        <v>15</v>
      </c>
      <c r="F214">
        <v>407500</v>
      </c>
      <c r="G214">
        <v>2270</v>
      </c>
      <c r="Z214">
        <f t="shared" si="0"/>
        <v>214</v>
      </c>
    </row>
    <row r="215" spans="1:26">
      <c r="A215">
        <v>215</v>
      </c>
      <c r="B215" t="s">
        <v>474</v>
      </c>
      <c r="C215" t="s">
        <v>261</v>
      </c>
      <c r="D215" s="2">
        <v>740</v>
      </c>
      <c r="E215">
        <v>12.5</v>
      </c>
      <c r="F215">
        <v>231000</v>
      </c>
      <c r="G215">
        <v>2159</v>
      </c>
      <c r="Z215">
        <f t="shared" si="0"/>
        <v>215</v>
      </c>
    </row>
    <row r="216" spans="1:26">
      <c r="A216">
        <v>216</v>
      </c>
      <c r="B216" t="s">
        <v>474</v>
      </c>
      <c r="C216" t="s">
        <v>261</v>
      </c>
      <c r="D216" s="2">
        <v>760</v>
      </c>
      <c r="E216">
        <v>22.2</v>
      </c>
      <c r="F216">
        <v>161000</v>
      </c>
      <c r="G216">
        <v>2081</v>
      </c>
      <c r="Z216">
        <f t="shared" si="0"/>
        <v>216</v>
      </c>
    </row>
    <row r="217" spans="1:26">
      <c r="A217">
        <v>217</v>
      </c>
      <c r="B217" t="s">
        <v>462</v>
      </c>
      <c r="C217" t="s">
        <v>261</v>
      </c>
      <c r="D217" s="2">
        <v>1300</v>
      </c>
      <c r="E217">
        <v>7.1</v>
      </c>
      <c r="F217">
        <v>254750</v>
      </c>
      <c r="G217">
        <v>1979</v>
      </c>
      <c r="Z217">
        <f t="shared" si="0"/>
        <v>217</v>
      </c>
    </row>
    <row r="218" spans="1:26">
      <c r="A218">
        <v>218</v>
      </c>
      <c r="B218" t="s">
        <v>436</v>
      </c>
      <c r="C218" t="s">
        <v>261</v>
      </c>
      <c r="D218" s="2">
        <v>1400</v>
      </c>
      <c r="E218">
        <v>15.8</v>
      </c>
      <c r="F218">
        <v>233750</v>
      </c>
      <c r="G218">
        <v>1961</v>
      </c>
      <c r="Z218">
        <f t="shared" si="0"/>
        <v>218</v>
      </c>
    </row>
    <row r="219" spans="1:26">
      <c r="A219">
        <v>219</v>
      </c>
      <c r="B219" t="s">
        <v>435</v>
      </c>
      <c r="C219" t="s">
        <v>261</v>
      </c>
      <c r="D219" s="2">
        <v>1100</v>
      </c>
      <c r="E219">
        <v>22.9</v>
      </c>
      <c r="F219">
        <v>139500</v>
      </c>
      <c r="G219">
        <v>1952</v>
      </c>
      <c r="Z219">
        <f t="shared" si="0"/>
        <v>219</v>
      </c>
    </row>
    <row r="220" spans="1:26">
      <c r="A220">
        <v>220</v>
      </c>
      <c r="B220" t="s">
        <v>132</v>
      </c>
      <c r="C220" t="s">
        <v>261</v>
      </c>
      <c r="D220" s="2">
        <v>1900</v>
      </c>
      <c r="E220">
        <v>6.55</v>
      </c>
      <c r="F220">
        <v>252500</v>
      </c>
      <c r="G220">
        <v>1881</v>
      </c>
      <c r="Z220">
        <f t="shared" si="0"/>
        <v>220</v>
      </c>
    </row>
    <row r="221" spans="1:26">
      <c r="A221">
        <v>221</v>
      </c>
      <c r="B221" t="s">
        <v>434</v>
      </c>
      <c r="C221" s="3" t="s">
        <v>261</v>
      </c>
      <c r="D221" s="2">
        <v>230</v>
      </c>
      <c r="E221">
        <v>2.25</v>
      </c>
      <c r="F221">
        <v>1908000</v>
      </c>
      <c r="G221" s="3">
        <v>1838</v>
      </c>
      <c r="Z221">
        <f t="shared" si="0"/>
        <v>221</v>
      </c>
    </row>
    <row r="222" spans="1:26">
      <c r="A222">
        <v>222</v>
      </c>
      <c r="B222" t="s">
        <v>460</v>
      </c>
      <c r="C222" s="3" t="s">
        <v>261</v>
      </c>
      <c r="D222" s="2">
        <v>720</v>
      </c>
      <c r="E222">
        <v>1.1499999999999999</v>
      </c>
      <c r="F222" s="2">
        <v>248500</v>
      </c>
      <c r="G222" s="3">
        <v>1681</v>
      </c>
      <c r="Z222">
        <f t="shared" si="0"/>
        <v>222</v>
      </c>
    </row>
    <row r="223" spans="1:26">
      <c r="A223">
        <v>223</v>
      </c>
      <c r="B223" t="s">
        <v>461</v>
      </c>
      <c r="C223" s="3" t="s">
        <v>261</v>
      </c>
      <c r="D223" s="2">
        <v>80</v>
      </c>
      <c r="E223" s="2">
        <v>1.9</v>
      </c>
      <c r="F223" s="2">
        <v>3260000</v>
      </c>
      <c r="G223" s="3">
        <v>1602</v>
      </c>
      <c r="Z223">
        <f t="shared" si="0"/>
        <v>223</v>
      </c>
    </row>
    <row r="224" spans="1:26">
      <c r="A224">
        <v>224</v>
      </c>
      <c r="B224" t="s">
        <v>434</v>
      </c>
      <c r="C224" s="3" t="s">
        <v>261</v>
      </c>
      <c r="D224" s="2">
        <v>250</v>
      </c>
      <c r="E224">
        <v>10.65</v>
      </c>
      <c r="F224">
        <v>1350000</v>
      </c>
      <c r="G224" s="3">
        <v>1586</v>
      </c>
      <c r="Z224">
        <f t="shared" si="0"/>
        <v>224</v>
      </c>
    </row>
    <row r="225" spans="1:26">
      <c r="A225">
        <v>225</v>
      </c>
      <c r="B225" t="s">
        <v>128</v>
      </c>
      <c r="C225" s="3" t="s">
        <v>261</v>
      </c>
      <c r="D225" s="2">
        <v>70</v>
      </c>
      <c r="E225">
        <v>0.75</v>
      </c>
      <c r="F225">
        <v>5748000</v>
      </c>
      <c r="G225" s="3">
        <v>1366</v>
      </c>
      <c r="Z225">
        <f t="shared" si="0"/>
        <v>225</v>
      </c>
    </row>
    <row r="226" spans="1:26" ht="16.5" customHeight="1">
      <c r="A226">
        <v>226</v>
      </c>
      <c r="B226" t="s">
        <v>435</v>
      </c>
      <c r="C226" t="s">
        <v>261</v>
      </c>
      <c r="D226" s="2">
        <v>1080</v>
      </c>
      <c r="E226">
        <v>14.45</v>
      </c>
      <c r="F226">
        <v>88750</v>
      </c>
      <c r="G226">
        <v>1310</v>
      </c>
      <c r="Z226">
        <f t="shared" si="0"/>
        <v>226</v>
      </c>
    </row>
    <row r="227" spans="1:26">
      <c r="A227">
        <v>227</v>
      </c>
      <c r="B227" t="s">
        <v>132</v>
      </c>
      <c r="C227" t="s">
        <v>261</v>
      </c>
      <c r="D227" s="2">
        <v>1800</v>
      </c>
      <c r="E227">
        <v>4</v>
      </c>
      <c r="F227">
        <v>386000</v>
      </c>
      <c r="G227">
        <v>1306</v>
      </c>
      <c r="Z227">
        <f t="shared" si="0"/>
        <v>227</v>
      </c>
    </row>
    <row r="228" spans="1:26">
      <c r="A228">
        <v>228</v>
      </c>
      <c r="B228" t="s">
        <v>465</v>
      </c>
      <c r="C228" t="s">
        <v>261</v>
      </c>
      <c r="D228" s="2">
        <v>460</v>
      </c>
      <c r="E228">
        <v>2.7</v>
      </c>
      <c r="F228">
        <v>395000</v>
      </c>
      <c r="G228">
        <v>1256</v>
      </c>
      <c r="Z228">
        <f t="shared" si="0"/>
        <v>228</v>
      </c>
    </row>
    <row r="229" spans="1:26">
      <c r="A229">
        <v>229</v>
      </c>
      <c r="B229" t="s">
        <v>474</v>
      </c>
      <c r="C229" t="s">
        <v>261</v>
      </c>
      <c r="D229" s="2">
        <v>780</v>
      </c>
      <c r="E229">
        <v>32.700000000000003</v>
      </c>
      <c r="F229">
        <v>137500</v>
      </c>
      <c r="G229">
        <v>1248</v>
      </c>
      <c r="Z229">
        <f t="shared" si="0"/>
        <v>229</v>
      </c>
    </row>
    <row r="230" spans="1:26">
      <c r="A230">
        <v>230</v>
      </c>
      <c r="B230" t="s">
        <v>460</v>
      </c>
      <c r="C230" t="s">
        <v>261</v>
      </c>
      <c r="D230" s="2">
        <v>700</v>
      </c>
      <c r="E230">
        <v>0.8</v>
      </c>
      <c r="F230">
        <v>302000</v>
      </c>
      <c r="G230">
        <v>1209</v>
      </c>
      <c r="Z230">
        <f t="shared" si="0"/>
        <v>230</v>
      </c>
    </row>
    <row r="231" spans="1:26">
      <c r="A231">
        <v>231</v>
      </c>
      <c r="B231" t="s">
        <v>465</v>
      </c>
      <c r="C231" t="s">
        <v>261</v>
      </c>
      <c r="D231" s="2">
        <v>470</v>
      </c>
      <c r="E231">
        <v>5</v>
      </c>
      <c r="F231">
        <v>251000</v>
      </c>
      <c r="G231">
        <v>1196</v>
      </c>
      <c r="Z231">
        <f t="shared" si="0"/>
        <v>231</v>
      </c>
    </row>
    <row r="232" spans="1:26">
      <c r="A232">
        <v>232</v>
      </c>
      <c r="B232" t="s">
        <v>437</v>
      </c>
      <c r="C232" t="s">
        <v>261</v>
      </c>
      <c r="D232" s="2">
        <v>2000</v>
      </c>
      <c r="E232">
        <v>1.7</v>
      </c>
      <c r="F232">
        <v>338250</v>
      </c>
      <c r="G232">
        <v>1148</v>
      </c>
      <c r="Z232">
        <f t="shared" si="0"/>
        <v>232</v>
      </c>
    </row>
    <row r="233" spans="1:26">
      <c r="A233">
        <v>233</v>
      </c>
      <c r="B233" t="s">
        <v>132</v>
      </c>
      <c r="C233" t="s">
        <v>261</v>
      </c>
      <c r="D233" s="2">
        <v>1950</v>
      </c>
      <c r="E233">
        <v>9</v>
      </c>
      <c r="F233">
        <v>112000</v>
      </c>
      <c r="G233">
        <v>1130</v>
      </c>
      <c r="Z233">
        <f t="shared" si="0"/>
        <v>233</v>
      </c>
    </row>
    <row r="234" spans="1:26">
      <c r="A234">
        <v>234</v>
      </c>
      <c r="B234" t="s">
        <v>439</v>
      </c>
      <c r="C234" t="s">
        <v>261</v>
      </c>
      <c r="D234" s="2">
        <v>27.5</v>
      </c>
      <c r="E234">
        <v>1.2</v>
      </c>
      <c r="F234">
        <v>3000000</v>
      </c>
      <c r="G234">
        <v>1128</v>
      </c>
      <c r="Z234">
        <f t="shared" si="0"/>
        <v>234</v>
      </c>
    </row>
    <row r="235" spans="1:26">
      <c r="A235">
        <v>235</v>
      </c>
      <c r="B235" t="s">
        <v>478</v>
      </c>
      <c r="C235" t="s">
        <v>261</v>
      </c>
      <c r="D235" s="2">
        <v>140</v>
      </c>
      <c r="E235">
        <v>3.55</v>
      </c>
      <c r="F235">
        <v>314000</v>
      </c>
      <c r="G235">
        <v>1122</v>
      </c>
      <c r="Z235">
        <f t="shared" si="0"/>
        <v>235</v>
      </c>
    </row>
    <row r="236" spans="1:26">
      <c r="A236">
        <v>236</v>
      </c>
      <c r="B236" t="s">
        <v>435</v>
      </c>
      <c r="C236" t="s">
        <v>261</v>
      </c>
      <c r="D236" s="2">
        <v>1060</v>
      </c>
      <c r="E236">
        <v>8.6999999999999993</v>
      </c>
      <c r="F236">
        <v>68750</v>
      </c>
      <c r="G236">
        <v>1105</v>
      </c>
      <c r="Z236">
        <f t="shared" ref="Z236:Z293" si="1">+A236</f>
        <v>236</v>
      </c>
    </row>
    <row r="237" spans="1:26">
      <c r="A237">
        <v>237</v>
      </c>
      <c r="B237" t="s">
        <v>478</v>
      </c>
      <c r="C237" t="s">
        <v>261</v>
      </c>
      <c r="D237" s="2">
        <v>150</v>
      </c>
      <c r="E237">
        <v>8.1</v>
      </c>
      <c r="F237">
        <v>336000</v>
      </c>
      <c r="G237">
        <v>1055</v>
      </c>
      <c r="Z237">
        <f t="shared" si="1"/>
        <v>237</v>
      </c>
    </row>
    <row r="238" spans="1:26">
      <c r="A238">
        <v>238</v>
      </c>
      <c r="B238" t="s">
        <v>130</v>
      </c>
      <c r="C238" t="s">
        <v>261</v>
      </c>
      <c r="D238" s="2">
        <v>270</v>
      </c>
      <c r="E238">
        <v>5.0999999999999996</v>
      </c>
      <c r="F238">
        <v>469000</v>
      </c>
      <c r="G238">
        <v>1041</v>
      </c>
      <c r="Z238">
        <f t="shared" si="1"/>
        <v>238</v>
      </c>
    </row>
    <row r="239" spans="1:26">
      <c r="A239">
        <v>239</v>
      </c>
      <c r="B239" t="s">
        <v>132</v>
      </c>
      <c r="C239" t="s">
        <v>261</v>
      </c>
      <c r="D239" s="2">
        <v>2050</v>
      </c>
      <c r="E239">
        <v>23</v>
      </c>
      <c r="F239">
        <v>80500</v>
      </c>
      <c r="G239">
        <v>1036</v>
      </c>
      <c r="Z239">
        <f t="shared" si="1"/>
        <v>239</v>
      </c>
    </row>
    <row r="240" spans="1:26">
      <c r="A240">
        <v>240</v>
      </c>
      <c r="B240" t="s">
        <v>439</v>
      </c>
      <c r="C240" t="s">
        <v>261</v>
      </c>
      <c r="D240" s="2">
        <v>25</v>
      </c>
      <c r="E240">
        <v>0.3</v>
      </c>
      <c r="F240">
        <v>4310000</v>
      </c>
      <c r="G240">
        <v>1031</v>
      </c>
      <c r="Z240">
        <f t="shared" si="1"/>
        <v>240</v>
      </c>
    </row>
    <row r="241" spans="1:26">
      <c r="A241">
        <v>241</v>
      </c>
      <c r="B241" t="s">
        <v>435</v>
      </c>
      <c r="C241" t="s">
        <v>261</v>
      </c>
      <c r="D241" s="2">
        <v>1000</v>
      </c>
      <c r="E241">
        <v>2.2999999999999998</v>
      </c>
      <c r="F241">
        <v>460750</v>
      </c>
      <c r="G241">
        <v>1029</v>
      </c>
      <c r="Z241">
        <f t="shared" si="1"/>
        <v>241</v>
      </c>
    </row>
    <row r="242" spans="1:26">
      <c r="A242">
        <v>242</v>
      </c>
      <c r="B242" t="s">
        <v>433</v>
      </c>
      <c r="C242" t="s">
        <v>261</v>
      </c>
      <c r="D242" s="2">
        <v>1950</v>
      </c>
      <c r="E242">
        <v>1.5</v>
      </c>
      <c r="F242">
        <v>218625</v>
      </c>
      <c r="G242">
        <v>1014</v>
      </c>
      <c r="Z242">
        <f t="shared" si="1"/>
        <v>242</v>
      </c>
    </row>
    <row r="243" spans="1:26">
      <c r="A243">
        <v>243</v>
      </c>
      <c r="B243" t="s">
        <v>438</v>
      </c>
      <c r="C243" t="s">
        <v>261</v>
      </c>
      <c r="D243" s="2">
        <v>300</v>
      </c>
      <c r="E243">
        <v>7.8</v>
      </c>
      <c r="F243">
        <v>821000</v>
      </c>
      <c r="G243">
        <v>983</v>
      </c>
      <c r="Z243">
        <f t="shared" si="1"/>
        <v>243</v>
      </c>
    </row>
    <row r="244" spans="1:26">
      <c r="A244">
        <v>244</v>
      </c>
      <c r="B244" t="s">
        <v>463</v>
      </c>
      <c r="C244" t="s">
        <v>261</v>
      </c>
      <c r="D244" s="2">
        <v>1300</v>
      </c>
      <c r="E244">
        <v>7.95</v>
      </c>
      <c r="F244">
        <v>201750</v>
      </c>
      <c r="G244">
        <v>968</v>
      </c>
      <c r="Z244">
        <f t="shared" si="1"/>
        <v>244</v>
      </c>
    </row>
    <row r="245" spans="1:26">
      <c r="A245">
        <v>245</v>
      </c>
      <c r="B245" t="s">
        <v>130</v>
      </c>
      <c r="C245" t="s">
        <v>261</v>
      </c>
      <c r="D245" s="2">
        <v>260</v>
      </c>
      <c r="E245">
        <v>2.15</v>
      </c>
      <c r="F245">
        <v>1550000</v>
      </c>
      <c r="G245">
        <v>958</v>
      </c>
      <c r="Z245">
        <f t="shared" si="1"/>
        <v>245</v>
      </c>
    </row>
    <row r="246" spans="1:26">
      <c r="A246">
        <v>246</v>
      </c>
      <c r="B246" t="s">
        <v>461</v>
      </c>
      <c r="C246" t="s">
        <v>261</v>
      </c>
      <c r="D246" s="2">
        <v>75</v>
      </c>
      <c r="E246">
        <v>0.8</v>
      </c>
      <c r="F246">
        <v>2592000</v>
      </c>
      <c r="G246">
        <v>955</v>
      </c>
      <c r="Z246">
        <f t="shared" si="1"/>
        <v>246</v>
      </c>
    </row>
    <row r="247" spans="1:26">
      <c r="A247">
        <v>247</v>
      </c>
      <c r="B247" t="s">
        <v>437</v>
      </c>
      <c r="C247" t="s">
        <v>261</v>
      </c>
      <c r="D247" s="2">
        <v>2350</v>
      </c>
      <c r="E247">
        <v>83</v>
      </c>
      <c r="F247">
        <v>121125</v>
      </c>
      <c r="G247">
        <v>937</v>
      </c>
      <c r="Z247">
        <f t="shared" si="1"/>
        <v>247</v>
      </c>
    </row>
    <row r="248" spans="1:26">
      <c r="A248">
        <v>248</v>
      </c>
      <c r="B248" t="s">
        <v>436</v>
      </c>
      <c r="C248" t="s">
        <v>261</v>
      </c>
      <c r="D248" s="2">
        <v>1350</v>
      </c>
      <c r="E248">
        <v>5.45</v>
      </c>
      <c r="F248">
        <v>200750</v>
      </c>
      <c r="G248">
        <v>924</v>
      </c>
      <c r="Z248">
        <f t="shared" si="1"/>
        <v>248</v>
      </c>
    </row>
    <row r="249" spans="1:26">
      <c r="A249">
        <v>249</v>
      </c>
      <c r="B249" t="s">
        <v>464</v>
      </c>
      <c r="C249" t="s">
        <v>261</v>
      </c>
      <c r="D249" s="2">
        <v>360</v>
      </c>
      <c r="E249">
        <v>12.3</v>
      </c>
      <c r="F249">
        <v>171000</v>
      </c>
      <c r="G249">
        <v>911</v>
      </c>
      <c r="Z249">
        <f t="shared" si="1"/>
        <v>249</v>
      </c>
    </row>
    <row r="250" spans="1:26">
      <c r="A250">
        <v>250</v>
      </c>
      <c r="B250" t="s">
        <v>435</v>
      </c>
      <c r="C250" t="s">
        <v>261</v>
      </c>
      <c r="D250" s="2">
        <v>1040</v>
      </c>
      <c r="E250">
        <v>5.4</v>
      </c>
      <c r="F250">
        <v>175500</v>
      </c>
      <c r="G250">
        <v>910</v>
      </c>
      <c r="Z250">
        <f t="shared" si="1"/>
        <v>250</v>
      </c>
    </row>
    <row r="251" spans="1:26">
      <c r="A251">
        <v>251</v>
      </c>
      <c r="B251" t="s">
        <v>132</v>
      </c>
      <c r="C251" t="s">
        <v>261</v>
      </c>
      <c r="D251" s="2">
        <v>1850</v>
      </c>
      <c r="E251">
        <v>5.5</v>
      </c>
      <c r="F251">
        <v>147750</v>
      </c>
      <c r="G251">
        <v>842</v>
      </c>
      <c r="Z251">
        <f t="shared" si="1"/>
        <v>251</v>
      </c>
    </row>
    <row r="252" spans="1:26">
      <c r="A252">
        <v>252</v>
      </c>
      <c r="B252" t="s">
        <v>465</v>
      </c>
      <c r="C252" t="s">
        <v>261</v>
      </c>
      <c r="D252" s="2">
        <v>440</v>
      </c>
      <c r="E252">
        <v>1.1000000000000001</v>
      </c>
      <c r="F252">
        <v>258000</v>
      </c>
      <c r="G252">
        <v>826</v>
      </c>
      <c r="Z252">
        <f t="shared" si="1"/>
        <v>252</v>
      </c>
    </row>
    <row r="253" spans="1:26">
      <c r="A253">
        <v>253</v>
      </c>
      <c r="B253" t="s">
        <v>474</v>
      </c>
      <c r="C253" t="s">
        <v>261</v>
      </c>
      <c r="D253" s="2">
        <v>720</v>
      </c>
      <c r="E253">
        <v>6</v>
      </c>
      <c r="F253">
        <v>91500</v>
      </c>
      <c r="G253">
        <v>821</v>
      </c>
      <c r="Z253">
        <f t="shared" si="1"/>
        <v>253</v>
      </c>
    </row>
    <row r="254" spans="1:26">
      <c r="A254">
        <v>254</v>
      </c>
      <c r="B254" t="s">
        <v>434</v>
      </c>
      <c r="C254" t="s">
        <v>261</v>
      </c>
      <c r="D254" s="2">
        <v>220</v>
      </c>
      <c r="E254">
        <v>1</v>
      </c>
      <c r="F254">
        <v>1582000</v>
      </c>
      <c r="G254">
        <v>813</v>
      </c>
      <c r="Z254">
        <f t="shared" si="1"/>
        <v>254</v>
      </c>
    </row>
    <row r="255" spans="1:26">
      <c r="A255">
        <v>255</v>
      </c>
      <c r="B255" t="s">
        <v>466</v>
      </c>
      <c r="C255" t="s">
        <v>261</v>
      </c>
      <c r="D255" s="2">
        <v>90</v>
      </c>
      <c r="E255">
        <v>0.95</v>
      </c>
      <c r="F255">
        <v>1334000</v>
      </c>
      <c r="G255">
        <v>803</v>
      </c>
      <c r="Z255">
        <f t="shared" si="1"/>
        <v>255</v>
      </c>
    </row>
    <row r="256" spans="1:26">
      <c r="A256">
        <v>256</v>
      </c>
      <c r="B256" t="s">
        <v>463</v>
      </c>
      <c r="C256" t="s">
        <v>261</v>
      </c>
      <c r="D256" s="2">
        <v>1350</v>
      </c>
      <c r="E256">
        <v>20.2</v>
      </c>
      <c r="F256">
        <v>84500</v>
      </c>
      <c r="G256">
        <v>791</v>
      </c>
      <c r="Z256">
        <f t="shared" si="1"/>
        <v>256</v>
      </c>
    </row>
    <row r="257" spans="1:26">
      <c r="A257">
        <v>257</v>
      </c>
      <c r="B257" t="s">
        <v>128</v>
      </c>
      <c r="C257" t="s">
        <v>261</v>
      </c>
      <c r="D257" s="2">
        <v>75</v>
      </c>
      <c r="E257">
        <v>2.25</v>
      </c>
      <c r="F257">
        <v>1908000</v>
      </c>
      <c r="G257">
        <v>778</v>
      </c>
      <c r="Z257">
        <f t="shared" si="1"/>
        <v>257</v>
      </c>
    </row>
    <row r="258" spans="1:26">
      <c r="A258">
        <v>258</v>
      </c>
      <c r="B258" t="s">
        <v>437</v>
      </c>
      <c r="C258" t="s">
        <v>261</v>
      </c>
      <c r="D258" s="2">
        <v>2400</v>
      </c>
      <c r="E258">
        <v>124.55</v>
      </c>
      <c r="F258">
        <v>244125</v>
      </c>
      <c r="G258">
        <v>774</v>
      </c>
      <c r="Z258">
        <f t="shared" si="1"/>
        <v>258</v>
      </c>
    </row>
    <row r="259" spans="1:26">
      <c r="A259">
        <v>259</v>
      </c>
      <c r="B259" t="s">
        <v>462</v>
      </c>
      <c r="C259" t="s">
        <v>261</v>
      </c>
      <c r="D259" s="2">
        <v>1500</v>
      </c>
      <c r="E259">
        <v>72</v>
      </c>
      <c r="F259">
        <v>254750</v>
      </c>
      <c r="G259">
        <v>767</v>
      </c>
      <c r="Z259">
        <f t="shared" si="1"/>
        <v>259</v>
      </c>
    </row>
    <row r="260" spans="1:26">
      <c r="A260">
        <v>260</v>
      </c>
      <c r="B260" t="s">
        <v>128</v>
      </c>
      <c r="C260" t="s">
        <v>261</v>
      </c>
      <c r="D260" s="2">
        <v>65</v>
      </c>
      <c r="E260">
        <v>0.25</v>
      </c>
      <c r="F260">
        <v>3800000</v>
      </c>
      <c r="G260">
        <v>767</v>
      </c>
      <c r="Z260">
        <f t="shared" si="1"/>
        <v>260</v>
      </c>
    </row>
    <row r="261" spans="1:26">
      <c r="A261">
        <v>261</v>
      </c>
      <c r="B261" t="s">
        <v>129</v>
      </c>
      <c r="C261" t="s">
        <v>261</v>
      </c>
      <c r="D261" s="2">
        <v>270</v>
      </c>
      <c r="E261">
        <v>2.2999999999999998</v>
      </c>
      <c r="F261">
        <v>821000</v>
      </c>
      <c r="G261">
        <v>753</v>
      </c>
      <c r="Z261">
        <f t="shared" si="1"/>
        <v>261</v>
      </c>
    </row>
    <row r="262" spans="1:26">
      <c r="A262">
        <v>262</v>
      </c>
      <c r="B262" t="s">
        <v>474</v>
      </c>
      <c r="C262" t="s">
        <v>261</v>
      </c>
      <c r="D262" s="2">
        <v>700</v>
      </c>
      <c r="E262">
        <v>2.9</v>
      </c>
      <c r="F262">
        <v>124000</v>
      </c>
      <c r="G262">
        <v>742</v>
      </c>
      <c r="Z262">
        <f t="shared" si="1"/>
        <v>262</v>
      </c>
    </row>
    <row r="263" spans="1:26">
      <c r="A263">
        <v>263</v>
      </c>
      <c r="B263" t="s">
        <v>438</v>
      </c>
      <c r="C263" t="s">
        <v>261</v>
      </c>
      <c r="D263" s="2">
        <v>290</v>
      </c>
      <c r="E263">
        <v>4.2</v>
      </c>
      <c r="F263">
        <v>326000</v>
      </c>
      <c r="G263">
        <v>706</v>
      </c>
      <c r="Z263">
        <f t="shared" si="1"/>
        <v>263</v>
      </c>
    </row>
    <row r="264" spans="1:26">
      <c r="A264">
        <v>264</v>
      </c>
      <c r="B264" t="s">
        <v>464</v>
      </c>
      <c r="C264" t="s">
        <v>261</v>
      </c>
      <c r="D264" s="2">
        <v>340</v>
      </c>
      <c r="E264">
        <v>4.7</v>
      </c>
      <c r="F264">
        <v>150500</v>
      </c>
      <c r="G264">
        <v>688</v>
      </c>
      <c r="Z264">
        <f t="shared" si="1"/>
        <v>264</v>
      </c>
    </row>
    <row r="265" spans="1:26">
      <c r="A265">
        <v>265</v>
      </c>
      <c r="B265" t="s">
        <v>435</v>
      </c>
      <c r="C265" t="s">
        <v>261</v>
      </c>
      <c r="D265" s="2">
        <v>1020</v>
      </c>
      <c r="E265">
        <v>3.3</v>
      </c>
      <c r="F265">
        <v>121750</v>
      </c>
      <c r="G265">
        <v>684</v>
      </c>
      <c r="Z265">
        <f t="shared" si="1"/>
        <v>265</v>
      </c>
    </row>
    <row r="266" spans="1:26">
      <c r="A266">
        <v>266</v>
      </c>
      <c r="B266" t="s">
        <v>433</v>
      </c>
      <c r="C266" t="s">
        <v>261</v>
      </c>
      <c r="D266" s="2">
        <v>1900</v>
      </c>
      <c r="E266">
        <v>1.1499999999999999</v>
      </c>
      <c r="F266">
        <v>290750</v>
      </c>
      <c r="G266">
        <v>669</v>
      </c>
      <c r="Z266">
        <f t="shared" si="1"/>
        <v>266</v>
      </c>
    </row>
    <row r="267" spans="1:26">
      <c r="A267">
        <v>267</v>
      </c>
      <c r="B267" t="s">
        <v>465</v>
      </c>
      <c r="C267" t="s">
        <v>261</v>
      </c>
      <c r="D267" s="2">
        <v>450</v>
      </c>
      <c r="E267">
        <v>1.9</v>
      </c>
      <c r="F267">
        <v>312000</v>
      </c>
      <c r="G267">
        <v>660</v>
      </c>
      <c r="Z267">
        <f t="shared" si="1"/>
        <v>267</v>
      </c>
    </row>
    <row r="268" spans="1:26">
      <c r="A268">
        <v>268</v>
      </c>
      <c r="B268" t="s">
        <v>438</v>
      </c>
      <c r="C268" t="s">
        <v>261</v>
      </c>
      <c r="D268" s="2">
        <v>280</v>
      </c>
      <c r="E268">
        <v>1.6</v>
      </c>
      <c r="F268">
        <v>756000</v>
      </c>
      <c r="G268">
        <v>635</v>
      </c>
      <c r="Z268">
        <f t="shared" si="1"/>
        <v>268</v>
      </c>
    </row>
    <row r="269" spans="1:26">
      <c r="A269">
        <v>269</v>
      </c>
      <c r="B269" t="s">
        <v>462</v>
      </c>
      <c r="C269" t="s">
        <v>261</v>
      </c>
      <c r="D269" s="2">
        <v>1250</v>
      </c>
      <c r="E269" s="3">
        <v>3.35</v>
      </c>
      <c r="F269">
        <v>113500</v>
      </c>
      <c r="G269">
        <v>616</v>
      </c>
      <c r="Z269">
        <f t="shared" si="1"/>
        <v>269</v>
      </c>
    </row>
    <row r="270" spans="1:26">
      <c r="A270">
        <v>270</v>
      </c>
      <c r="B270" t="s">
        <v>473</v>
      </c>
      <c r="C270" t="s">
        <v>261</v>
      </c>
      <c r="D270" s="2">
        <v>300</v>
      </c>
      <c r="E270" s="3">
        <v>1.1000000000000001</v>
      </c>
      <c r="F270">
        <v>586000</v>
      </c>
      <c r="G270">
        <v>598</v>
      </c>
      <c r="Z270">
        <f t="shared" si="1"/>
        <v>270</v>
      </c>
    </row>
    <row r="271" spans="1:26">
      <c r="A271">
        <v>271</v>
      </c>
      <c r="B271" t="s">
        <v>465</v>
      </c>
      <c r="C271" t="s">
        <v>261</v>
      </c>
      <c r="D271" s="2">
        <v>480</v>
      </c>
      <c r="E271" s="3">
        <v>8.75</v>
      </c>
      <c r="F271">
        <v>155000</v>
      </c>
      <c r="G271">
        <v>571</v>
      </c>
      <c r="Z271">
        <f t="shared" si="1"/>
        <v>271</v>
      </c>
    </row>
    <row r="272" spans="1:26">
      <c r="A272">
        <v>272</v>
      </c>
      <c r="B272" t="s">
        <v>129</v>
      </c>
      <c r="C272" t="s">
        <v>261</v>
      </c>
      <c r="D272" s="2">
        <v>280</v>
      </c>
      <c r="E272" s="3">
        <v>4.4000000000000004</v>
      </c>
      <c r="F272">
        <v>527000</v>
      </c>
      <c r="G272">
        <v>563</v>
      </c>
      <c r="Z272">
        <f t="shared" si="1"/>
        <v>272</v>
      </c>
    </row>
    <row r="273" spans="1:26">
      <c r="A273">
        <v>273</v>
      </c>
      <c r="B273" t="s">
        <v>464</v>
      </c>
      <c r="C273" t="s">
        <v>261</v>
      </c>
      <c r="D273" s="2">
        <v>350</v>
      </c>
      <c r="E273" s="3">
        <v>7.2</v>
      </c>
      <c r="F273">
        <v>113500</v>
      </c>
      <c r="G273">
        <v>511</v>
      </c>
      <c r="Z273">
        <f t="shared" si="1"/>
        <v>273</v>
      </c>
    </row>
    <row r="274" spans="1:26">
      <c r="A274">
        <v>274</v>
      </c>
      <c r="B274" t="s">
        <v>436</v>
      </c>
      <c r="C274" t="s">
        <v>261</v>
      </c>
      <c r="D274" s="2">
        <v>1380</v>
      </c>
      <c r="E274" s="3">
        <v>10.6</v>
      </c>
      <c r="F274">
        <v>47250</v>
      </c>
      <c r="G274">
        <v>495</v>
      </c>
      <c r="Z274">
        <f t="shared" si="1"/>
        <v>274</v>
      </c>
    </row>
    <row r="275" spans="1:26">
      <c r="A275">
        <v>275</v>
      </c>
      <c r="B275" t="s">
        <v>461</v>
      </c>
      <c r="C275" t="s">
        <v>261</v>
      </c>
      <c r="D275" s="2">
        <v>70</v>
      </c>
      <c r="E275" s="3">
        <v>0.35</v>
      </c>
      <c r="F275">
        <v>3040000</v>
      </c>
      <c r="G275">
        <v>495</v>
      </c>
      <c r="Z275">
        <f t="shared" si="1"/>
        <v>275</v>
      </c>
    </row>
    <row r="276" spans="1:26">
      <c r="A276">
        <v>276</v>
      </c>
      <c r="B276" t="s">
        <v>462</v>
      </c>
      <c r="C276" t="s">
        <v>261</v>
      </c>
      <c r="D276" s="2">
        <v>1480</v>
      </c>
      <c r="E276" s="3">
        <v>58</v>
      </c>
      <c r="F276">
        <v>53000</v>
      </c>
      <c r="G276">
        <v>490</v>
      </c>
      <c r="Z276">
        <f t="shared" si="1"/>
        <v>276</v>
      </c>
    </row>
    <row r="277" spans="1:26">
      <c r="A277">
        <v>277</v>
      </c>
      <c r="B277" t="s">
        <v>462</v>
      </c>
      <c r="C277" t="s">
        <v>261</v>
      </c>
      <c r="D277" s="2">
        <v>1460</v>
      </c>
      <c r="E277">
        <v>47</v>
      </c>
      <c r="F277">
        <v>56000</v>
      </c>
      <c r="G277">
        <v>487</v>
      </c>
      <c r="Z277">
        <f t="shared" si="1"/>
        <v>277</v>
      </c>
    </row>
    <row r="278" spans="1:26">
      <c r="A278">
        <v>278</v>
      </c>
      <c r="B278" t="s">
        <v>490</v>
      </c>
      <c r="C278" t="s">
        <v>261</v>
      </c>
      <c r="D278" s="2">
        <v>700</v>
      </c>
      <c r="E278">
        <v>13.8</v>
      </c>
      <c r="F278">
        <v>149000</v>
      </c>
      <c r="G278">
        <v>479</v>
      </c>
      <c r="Z278">
        <f t="shared" si="1"/>
        <v>278</v>
      </c>
    </row>
    <row r="279" spans="1:26">
      <c r="A279">
        <v>279</v>
      </c>
      <c r="B279" t="s">
        <v>340</v>
      </c>
      <c r="C279" t="s">
        <v>261</v>
      </c>
      <c r="D279" s="2">
        <v>180</v>
      </c>
      <c r="E279">
        <v>2.2000000000000002</v>
      </c>
      <c r="F279">
        <v>564000</v>
      </c>
      <c r="G279">
        <v>439</v>
      </c>
      <c r="Z279">
        <f t="shared" si="1"/>
        <v>279</v>
      </c>
    </row>
    <row r="280" spans="1:26">
      <c r="A280">
        <v>280</v>
      </c>
      <c r="B280" t="s">
        <v>463</v>
      </c>
      <c r="C280" t="s">
        <v>261</v>
      </c>
      <c r="D280" s="2">
        <v>1320</v>
      </c>
      <c r="E280">
        <v>11.65</v>
      </c>
      <c r="F280">
        <v>69500</v>
      </c>
      <c r="G280">
        <v>421</v>
      </c>
      <c r="Z280">
        <f t="shared" si="1"/>
        <v>280</v>
      </c>
    </row>
    <row r="281" spans="1:26">
      <c r="A281">
        <v>281</v>
      </c>
      <c r="B281" t="s">
        <v>472</v>
      </c>
      <c r="C281" t="s">
        <v>261</v>
      </c>
      <c r="D281" s="2">
        <v>180</v>
      </c>
      <c r="E281">
        <v>2.35</v>
      </c>
      <c r="F281">
        <v>633000</v>
      </c>
      <c r="G281">
        <v>413</v>
      </c>
      <c r="Z281">
        <f t="shared" si="1"/>
        <v>281</v>
      </c>
    </row>
    <row r="282" spans="1:26">
      <c r="A282">
        <v>282</v>
      </c>
      <c r="B282" t="s">
        <v>490</v>
      </c>
      <c r="C282" t="s">
        <v>261</v>
      </c>
      <c r="D282" s="2">
        <v>660</v>
      </c>
      <c r="E282">
        <v>4.45</v>
      </c>
      <c r="F282">
        <v>78500</v>
      </c>
      <c r="G282">
        <v>411</v>
      </c>
      <c r="Z282">
        <f t="shared" si="1"/>
        <v>282</v>
      </c>
    </row>
    <row r="283" spans="1:26">
      <c r="A283">
        <v>283</v>
      </c>
      <c r="B283" t="s">
        <v>133</v>
      </c>
      <c r="C283" t="s">
        <v>261</v>
      </c>
      <c r="D283" s="2">
        <v>340</v>
      </c>
      <c r="E283">
        <v>11.3</v>
      </c>
      <c r="F283">
        <v>135000</v>
      </c>
      <c r="G283">
        <v>411</v>
      </c>
      <c r="Z283">
        <f t="shared" si="1"/>
        <v>283</v>
      </c>
    </row>
    <row r="284" spans="1:26">
      <c r="A284">
        <v>284</v>
      </c>
      <c r="B284" t="s">
        <v>469</v>
      </c>
      <c r="C284" t="s">
        <v>261</v>
      </c>
      <c r="D284" s="2">
        <v>320</v>
      </c>
      <c r="E284">
        <v>3.5</v>
      </c>
      <c r="F284">
        <v>458000</v>
      </c>
      <c r="G284">
        <v>401</v>
      </c>
      <c r="Z284">
        <f t="shared" si="1"/>
        <v>284</v>
      </c>
    </row>
    <row r="285" spans="1:26">
      <c r="A285">
        <v>285</v>
      </c>
      <c r="B285" t="s">
        <v>132</v>
      </c>
      <c r="C285" t="s">
        <v>261</v>
      </c>
      <c r="D285" s="2">
        <v>1750</v>
      </c>
      <c r="E285">
        <v>3.45</v>
      </c>
      <c r="F285">
        <v>116250</v>
      </c>
      <c r="G285">
        <v>400</v>
      </c>
      <c r="Z285">
        <f t="shared" si="1"/>
        <v>285</v>
      </c>
    </row>
    <row r="286" spans="1:26">
      <c r="A286">
        <v>286</v>
      </c>
      <c r="B286" t="s">
        <v>548</v>
      </c>
      <c r="C286" t="s">
        <v>261</v>
      </c>
      <c r="D286" s="2">
        <v>640</v>
      </c>
      <c r="E286">
        <v>3.45</v>
      </c>
      <c r="F286">
        <v>67500</v>
      </c>
      <c r="G286">
        <v>392</v>
      </c>
      <c r="Z286">
        <f t="shared" si="1"/>
        <v>286</v>
      </c>
    </row>
    <row r="287" spans="1:26">
      <c r="A287">
        <v>287</v>
      </c>
      <c r="B287" t="s">
        <v>135</v>
      </c>
      <c r="C287" t="s">
        <v>261</v>
      </c>
      <c r="D287" s="2">
        <v>1500</v>
      </c>
      <c r="E287">
        <v>34</v>
      </c>
      <c r="F287">
        <v>28125</v>
      </c>
      <c r="G287">
        <v>389</v>
      </c>
      <c r="Z287">
        <f t="shared" si="1"/>
        <v>287</v>
      </c>
    </row>
    <row r="288" spans="1:26">
      <c r="A288">
        <v>288</v>
      </c>
      <c r="B288" t="s">
        <v>436</v>
      </c>
      <c r="C288" t="s">
        <v>261</v>
      </c>
      <c r="D288" s="2">
        <v>1420</v>
      </c>
      <c r="E288">
        <v>24.6</v>
      </c>
      <c r="F288">
        <v>19000</v>
      </c>
      <c r="G288">
        <v>388</v>
      </c>
      <c r="Z288">
        <f t="shared" si="1"/>
        <v>288</v>
      </c>
    </row>
    <row r="289" spans="1:26">
      <c r="A289">
        <v>289</v>
      </c>
      <c r="B289" t="s">
        <v>133</v>
      </c>
      <c r="C289" t="s">
        <v>261</v>
      </c>
      <c r="D289" s="2">
        <v>320</v>
      </c>
      <c r="E289">
        <v>5.05</v>
      </c>
      <c r="F289">
        <v>539000</v>
      </c>
      <c r="G289">
        <v>375</v>
      </c>
      <c r="Z289">
        <f t="shared" si="1"/>
        <v>289</v>
      </c>
    </row>
    <row r="290" spans="1:26">
      <c r="A290">
        <v>290</v>
      </c>
      <c r="B290" t="s">
        <v>489</v>
      </c>
      <c r="C290" t="s">
        <v>261</v>
      </c>
      <c r="D290" s="2">
        <v>150</v>
      </c>
      <c r="E290">
        <v>1.8</v>
      </c>
      <c r="F290">
        <v>432000</v>
      </c>
      <c r="G290">
        <v>369</v>
      </c>
      <c r="Z290">
        <f t="shared" si="1"/>
        <v>290</v>
      </c>
    </row>
    <row r="291" spans="1:26">
      <c r="A291">
        <v>291</v>
      </c>
      <c r="B291" t="s">
        <v>128</v>
      </c>
      <c r="C291" t="s">
        <v>261</v>
      </c>
      <c r="D291" s="2">
        <v>72.5</v>
      </c>
      <c r="E291">
        <v>1.2</v>
      </c>
      <c r="F291">
        <v>1788000</v>
      </c>
      <c r="G291">
        <v>364</v>
      </c>
      <c r="Z291">
        <f t="shared" si="1"/>
        <v>291</v>
      </c>
    </row>
    <row r="292" spans="1:26">
      <c r="A292">
        <v>292</v>
      </c>
      <c r="B292" t="s">
        <v>439</v>
      </c>
      <c r="C292" t="s">
        <v>261</v>
      </c>
      <c r="D292" s="2">
        <v>22.5</v>
      </c>
      <c r="E292">
        <v>0.1</v>
      </c>
      <c r="F292">
        <v>3410000</v>
      </c>
      <c r="G292">
        <v>363</v>
      </c>
      <c r="Z292">
        <f t="shared" si="1"/>
        <v>292</v>
      </c>
    </row>
    <row r="293" spans="1:26">
      <c r="A293">
        <v>293</v>
      </c>
      <c r="Z293">
        <f t="shared" si="1"/>
        <v>293</v>
      </c>
    </row>
    <row r="294" spans="1:26">
      <c r="A294">
        <v>294</v>
      </c>
      <c r="B294" t="s">
        <v>432</v>
      </c>
      <c r="Z294">
        <f>+A294</f>
        <v>294</v>
      </c>
    </row>
    <row r="295" spans="1:26">
      <c r="A295">
        <v>295</v>
      </c>
      <c r="Z295">
        <f>+A295</f>
        <v>295</v>
      </c>
    </row>
    <row r="296" spans="1:26">
      <c r="B296" t="s">
        <v>95</v>
      </c>
    </row>
    <row r="297" spans="1:26">
      <c r="B297" t="s">
        <v>121</v>
      </c>
      <c r="C297" s="2" t="s">
        <v>136</v>
      </c>
      <c r="D297" t="s">
        <v>137</v>
      </c>
      <c r="E297" s="2" t="s">
        <v>138</v>
      </c>
    </row>
    <row r="298" spans="1:26">
      <c r="B298" t="s">
        <v>424</v>
      </c>
      <c r="C298" s="2">
        <v>7375</v>
      </c>
      <c r="D298">
        <v>1.1000000000000001</v>
      </c>
      <c r="E298" s="2">
        <v>19660</v>
      </c>
    </row>
    <row r="299" spans="1:26">
      <c r="B299" t="s">
        <v>503</v>
      </c>
      <c r="C299" s="2">
        <v>5533.3</v>
      </c>
      <c r="D299">
        <v>0</v>
      </c>
      <c r="E299" s="2">
        <v>9771.4</v>
      </c>
    </row>
    <row r="300" spans="1:26">
      <c r="B300" t="s">
        <v>504</v>
      </c>
      <c r="C300" s="2">
        <v>1845</v>
      </c>
      <c r="D300">
        <v>2.4</v>
      </c>
      <c r="E300" s="2">
        <v>3425</v>
      </c>
    </row>
    <row r="301" spans="1:26">
      <c r="B301" t="s">
        <v>505</v>
      </c>
      <c r="C301">
        <v>669.2</v>
      </c>
      <c r="D301">
        <v>3.4</v>
      </c>
      <c r="E301" s="2">
        <v>1464.3</v>
      </c>
    </row>
    <row r="302" spans="1:26">
      <c r="B302" t="s">
        <v>130</v>
      </c>
      <c r="C302">
        <v>380.6</v>
      </c>
      <c r="D302">
        <v>0.5</v>
      </c>
      <c r="E302">
        <v>588.70000000000005</v>
      </c>
    </row>
    <row r="304" spans="1:26">
      <c r="B304" t="s">
        <v>470</v>
      </c>
    </row>
    <row r="306" spans="2:7">
      <c r="B306" t="s">
        <v>96</v>
      </c>
    </row>
    <row r="307" spans="2:7">
      <c r="B307" t="s">
        <v>121</v>
      </c>
      <c r="C307" t="s">
        <v>136</v>
      </c>
      <c r="D307" t="s">
        <v>137</v>
      </c>
      <c r="E307" s="2" t="s">
        <v>138</v>
      </c>
    </row>
    <row r="308" spans="2:7">
      <c r="B308" t="s">
        <v>478</v>
      </c>
      <c r="C308" t="s">
        <v>506</v>
      </c>
      <c r="D308" t="s">
        <v>507</v>
      </c>
      <c r="E308" s="2">
        <v>800</v>
      </c>
    </row>
    <row r="309" spans="2:7">
      <c r="B309" t="s">
        <v>409</v>
      </c>
      <c r="C309" t="s">
        <v>508</v>
      </c>
      <c r="D309" t="s">
        <v>509</v>
      </c>
      <c r="E309" s="2">
        <v>35.4</v>
      </c>
    </row>
    <row r="310" spans="2:7">
      <c r="B310" t="s">
        <v>510</v>
      </c>
      <c r="C310" t="s">
        <v>511</v>
      </c>
      <c r="D310" t="s">
        <v>481</v>
      </c>
      <c r="E310" s="2">
        <v>6.7</v>
      </c>
    </row>
    <row r="311" spans="2:7">
      <c r="B311" t="s">
        <v>512</v>
      </c>
      <c r="C311" t="s">
        <v>513</v>
      </c>
      <c r="D311" t="s">
        <v>514</v>
      </c>
      <c r="E311" s="2">
        <v>27.9</v>
      </c>
    </row>
    <row r="312" spans="2:7">
      <c r="B312" t="s">
        <v>515</v>
      </c>
      <c r="C312" s="3" t="s">
        <v>513</v>
      </c>
      <c r="D312" s="3" t="s">
        <v>516</v>
      </c>
      <c r="E312" s="2">
        <v>27</v>
      </c>
      <c r="G312" s="3"/>
    </row>
    <row r="313" spans="2:7">
      <c r="C313" s="2"/>
      <c r="D313" s="3"/>
      <c r="E313" s="2"/>
      <c r="F313" s="2"/>
      <c r="G313" s="3"/>
    </row>
    <row r="314" spans="2:7">
      <c r="B314" t="s">
        <v>482</v>
      </c>
      <c r="C314" s="3"/>
      <c r="D314" s="3"/>
      <c r="E314" s="2"/>
      <c r="G314" s="3"/>
    </row>
    <row r="315" spans="2:7">
      <c r="B315" t="s">
        <v>98</v>
      </c>
      <c r="C315" s="3"/>
      <c r="D315" s="3"/>
      <c r="E315" s="2"/>
      <c r="F315" s="2"/>
      <c r="G315" s="3"/>
    </row>
    <row r="316" spans="2:7">
      <c r="B316" t="s">
        <v>121</v>
      </c>
      <c r="C316" s="2" t="s">
        <v>136</v>
      </c>
      <c r="D316" s="3" t="s">
        <v>137</v>
      </c>
      <c r="E316" s="2" t="s">
        <v>138</v>
      </c>
      <c r="F316" s="2"/>
      <c r="G316" s="3"/>
    </row>
    <row r="317" spans="2:7">
      <c r="B317" t="s">
        <v>503</v>
      </c>
      <c r="C317" s="2" t="s">
        <v>517</v>
      </c>
      <c r="D317" s="3">
        <v>0.2</v>
      </c>
      <c r="E317" s="2">
        <v>622</v>
      </c>
      <c r="F317" s="2"/>
      <c r="G317" s="3"/>
    </row>
    <row r="318" spans="2:7">
      <c r="B318" t="s">
        <v>518</v>
      </c>
      <c r="C318" s="3" t="s">
        <v>519</v>
      </c>
      <c r="D318" s="3">
        <v>6</v>
      </c>
      <c r="E318" s="2">
        <v>54.1</v>
      </c>
      <c r="F318" s="2"/>
      <c r="G318" s="3"/>
    </row>
    <row r="319" spans="2:7">
      <c r="B319" t="s">
        <v>504</v>
      </c>
      <c r="C319" s="3" t="s">
        <v>520</v>
      </c>
      <c r="D319" s="3">
        <v>1.3</v>
      </c>
      <c r="E319" s="2">
        <v>374.4</v>
      </c>
      <c r="F319" s="2"/>
      <c r="G319" s="3"/>
    </row>
    <row r="320" spans="2:7">
      <c r="B320" t="s">
        <v>128</v>
      </c>
      <c r="C320" s="3" t="s">
        <v>521</v>
      </c>
      <c r="D320" s="3">
        <v>0.4</v>
      </c>
      <c r="E320" s="2">
        <v>34</v>
      </c>
      <c r="F320" s="2"/>
      <c r="G320" s="3"/>
    </row>
    <row r="321" spans="2:7">
      <c r="B321" t="s">
        <v>132</v>
      </c>
      <c r="C321" s="2" t="s">
        <v>522</v>
      </c>
      <c r="D321" s="3">
        <v>6.5</v>
      </c>
      <c r="E321" s="2">
        <v>114.7</v>
      </c>
      <c r="F321" s="2"/>
      <c r="G321" s="3"/>
    </row>
    <row r="322" spans="2:7">
      <c r="C322" s="2"/>
      <c r="D322" s="3"/>
      <c r="E322" s="2"/>
      <c r="F322" s="2"/>
      <c r="G322" s="3"/>
    </row>
    <row r="323" spans="2:7">
      <c r="B323" t="s">
        <v>479</v>
      </c>
      <c r="C323" s="3"/>
      <c r="D323" s="3"/>
      <c r="E323" s="2"/>
      <c r="F323" s="2"/>
      <c r="G323" s="3"/>
    </row>
    <row r="324" spans="2:7">
      <c r="B324" t="s">
        <v>97</v>
      </c>
      <c r="C324" s="3"/>
      <c r="D324" s="3"/>
      <c r="E324" s="2"/>
      <c r="F324" s="2"/>
      <c r="G324" s="3"/>
    </row>
    <row r="325" spans="2:7">
      <c r="B325" t="s">
        <v>121</v>
      </c>
      <c r="C325" s="3" t="s">
        <v>136</v>
      </c>
      <c r="D325" s="3" t="s">
        <v>137</v>
      </c>
      <c r="E325" s="2" t="s">
        <v>138</v>
      </c>
      <c r="F325" s="2"/>
      <c r="G325" s="3"/>
    </row>
    <row r="326" spans="2:7">
      <c r="B326" t="s">
        <v>417</v>
      </c>
      <c r="C326" s="3">
        <v>1728.6</v>
      </c>
      <c r="D326" s="3" t="s">
        <v>523</v>
      </c>
      <c r="E326" s="2">
        <v>3309.1</v>
      </c>
      <c r="F326" s="2"/>
      <c r="G326" s="3"/>
    </row>
    <row r="327" spans="2:7">
      <c r="B327" t="s">
        <v>404</v>
      </c>
      <c r="C327" s="3">
        <v>1560</v>
      </c>
      <c r="D327" s="3" t="s">
        <v>524</v>
      </c>
      <c r="E327" s="2">
        <v>1642.9</v>
      </c>
      <c r="F327" s="2"/>
      <c r="G327" s="3"/>
    </row>
    <row r="328" spans="2:7">
      <c r="B328" t="s">
        <v>491</v>
      </c>
      <c r="C328" s="3">
        <v>628.6</v>
      </c>
      <c r="D328" s="3" t="s">
        <v>525</v>
      </c>
      <c r="E328">
        <v>842.9</v>
      </c>
      <c r="F328" s="2"/>
      <c r="G328" s="3"/>
    </row>
    <row r="329" spans="2:7">
      <c r="B329" t="s">
        <v>526</v>
      </c>
      <c r="C329" s="3">
        <v>268.8</v>
      </c>
      <c r="D329" s="3" t="s">
        <v>527</v>
      </c>
      <c r="E329" s="2">
        <v>468.1</v>
      </c>
      <c r="F329" s="2"/>
      <c r="G329" s="3"/>
    </row>
    <row r="330" spans="2:7">
      <c r="B330" t="s">
        <v>434</v>
      </c>
      <c r="C330" s="3">
        <v>226.1</v>
      </c>
      <c r="D330" s="3" t="s">
        <v>492</v>
      </c>
      <c r="E330">
        <v>250.7</v>
      </c>
      <c r="F330" s="2"/>
      <c r="G330" s="3"/>
    </row>
    <row r="331" spans="2:7">
      <c r="C331" s="3"/>
      <c r="D331" s="3"/>
      <c r="F331" s="2"/>
      <c r="G331" s="3"/>
    </row>
    <row r="332" spans="2:7">
      <c r="B332" t="s">
        <v>471</v>
      </c>
      <c r="C332" s="3"/>
      <c r="D332" s="3"/>
      <c r="E332" s="2"/>
      <c r="F332" s="2"/>
      <c r="G332" s="3"/>
    </row>
    <row r="333" spans="2:7">
      <c r="B333" t="s">
        <v>139</v>
      </c>
      <c r="C333" s="3"/>
      <c r="D333" s="3"/>
      <c r="E333" s="2"/>
      <c r="F333" s="2"/>
      <c r="G333" s="3"/>
    </row>
    <row r="334" spans="2:7">
      <c r="B334" t="s">
        <v>493</v>
      </c>
      <c r="C334" s="3"/>
      <c r="D334" s="3"/>
      <c r="E334" s="2"/>
      <c r="F334" s="2"/>
      <c r="G334" s="3"/>
    </row>
    <row r="335" spans="2:7">
      <c r="B335" t="s">
        <v>140</v>
      </c>
      <c r="C335" s="3" t="s">
        <v>141</v>
      </c>
      <c r="D335" s="3" t="s">
        <v>143</v>
      </c>
      <c r="E335" t="s">
        <v>144</v>
      </c>
      <c r="F335" s="2" t="s">
        <v>145</v>
      </c>
      <c r="G335" s="3" t="s">
        <v>147</v>
      </c>
    </row>
    <row r="336" spans="2:7">
      <c r="C336" s="3" t="s">
        <v>142</v>
      </c>
      <c r="D336" s="3" t="s">
        <v>142</v>
      </c>
      <c r="E336" s="2"/>
      <c r="F336" s="2" t="s">
        <v>146</v>
      </c>
      <c r="G336" s="3" t="s">
        <v>142</v>
      </c>
    </row>
    <row r="337" spans="2:7">
      <c r="B337" t="s">
        <v>148</v>
      </c>
      <c r="C337" s="3">
        <v>50189</v>
      </c>
      <c r="D337" s="3">
        <v>54159</v>
      </c>
      <c r="E337" s="2" t="s">
        <v>494</v>
      </c>
      <c r="F337" s="2">
        <v>474.44900000000001</v>
      </c>
      <c r="G337" s="3">
        <v>13251</v>
      </c>
    </row>
    <row r="338" spans="2:7">
      <c r="B338" t="s">
        <v>149</v>
      </c>
      <c r="C338" s="3">
        <v>560183</v>
      </c>
      <c r="D338" s="3">
        <v>562030</v>
      </c>
      <c r="E338" s="2" t="s">
        <v>495</v>
      </c>
      <c r="F338" s="2">
        <v>1833.598</v>
      </c>
      <c r="G338" s="3">
        <v>51086</v>
      </c>
    </row>
    <row r="339" spans="2:7">
      <c r="B339" t="s">
        <v>150</v>
      </c>
      <c r="C339" s="3">
        <v>77014</v>
      </c>
      <c r="D339" s="3">
        <v>65274</v>
      </c>
      <c r="E339">
        <v>342.93</v>
      </c>
      <c r="F339">
        <v>829.56700000000001</v>
      </c>
      <c r="G339" s="3">
        <v>23794</v>
      </c>
    </row>
    <row r="340" spans="2:7">
      <c r="B340" t="s">
        <v>151</v>
      </c>
      <c r="C340" s="3">
        <v>128935</v>
      </c>
      <c r="D340" s="3">
        <v>131640</v>
      </c>
      <c r="E340" t="s">
        <v>496</v>
      </c>
      <c r="F340">
        <v>102.697</v>
      </c>
      <c r="G340" s="3">
        <v>2742</v>
      </c>
    </row>
    <row r="341" spans="2:7">
      <c r="B341" t="s">
        <v>37</v>
      </c>
    </row>
    <row r="342" spans="2:7">
      <c r="B342" t="s">
        <v>117</v>
      </c>
    </row>
    <row r="343" spans="2:7">
      <c r="B343" t="s">
        <v>152</v>
      </c>
    </row>
    <row r="344" spans="2:7">
      <c r="B344" t="s">
        <v>153</v>
      </c>
    </row>
    <row r="345" spans="2:7">
      <c r="B345" t="s">
        <v>24</v>
      </c>
    </row>
    <row r="346" spans="2:7">
      <c r="B346" t="s">
        <v>153</v>
      </c>
    </row>
    <row r="347" spans="2:7">
      <c r="B347" t="s">
        <v>154</v>
      </c>
    </row>
    <row r="348" spans="2:7">
      <c r="B348" t="s">
        <v>153</v>
      </c>
    </row>
    <row r="349" spans="2:7">
      <c r="B349" t="s">
        <v>155</v>
      </c>
    </row>
    <row r="350" spans="2:7">
      <c r="B350" t="s">
        <v>153</v>
      </c>
    </row>
    <row r="351" spans="2:7">
      <c r="B351" t="s">
        <v>156</v>
      </c>
    </row>
    <row r="352" spans="2:7">
      <c r="B352" t="s">
        <v>153</v>
      </c>
    </row>
    <row r="353" spans="2:5">
      <c r="B353" t="s">
        <v>157</v>
      </c>
    </row>
    <row r="355" spans="2:5">
      <c r="B355" t="s">
        <v>549</v>
      </c>
    </row>
    <row r="356" spans="2:5">
      <c r="B356" t="s">
        <v>550</v>
      </c>
    </row>
    <row r="357" spans="2:5">
      <c r="B357" t="s">
        <v>551</v>
      </c>
    </row>
    <row r="359" spans="2:5">
      <c r="B359" t="s">
        <v>528</v>
      </c>
    </row>
    <row r="360" spans="2:5">
      <c r="B360" t="s">
        <v>529</v>
      </c>
    </row>
    <row r="361" spans="2:5">
      <c r="B361" t="s">
        <v>530</v>
      </c>
      <c r="D361" s="3"/>
      <c r="E361" s="3"/>
    </row>
    <row r="363" spans="2:5">
      <c r="B363" t="s">
        <v>531</v>
      </c>
      <c r="D363" s="3"/>
      <c r="E363" s="3"/>
    </row>
    <row r="364" spans="2:5">
      <c r="B364" t="s">
        <v>532</v>
      </c>
      <c r="D364" s="3"/>
      <c r="E364" s="3"/>
    </row>
    <row r="365" spans="2:5">
      <c r="B365" t="s">
        <v>533</v>
      </c>
      <c r="D365" s="3"/>
      <c r="E365" s="3"/>
    </row>
    <row r="366" spans="2:5">
      <c r="D366" s="3"/>
      <c r="E366" s="3"/>
    </row>
    <row r="367" spans="2:5">
      <c r="B367" t="s">
        <v>534</v>
      </c>
      <c r="D367" s="3"/>
      <c r="E367" s="3"/>
    </row>
    <row r="368" spans="2:5">
      <c r="B368" t="s">
        <v>535</v>
      </c>
      <c r="D368" s="3"/>
      <c r="E368" s="3"/>
    </row>
    <row r="369" spans="2:5">
      <c r="B369" t="s">
        <v>536</v>
      </c>
      <c r="D369" s="3"/>
      <c r="E369" s="3"/>
    </row>
    <row r="370" spans="2:5">
      <c r="D370" s="3"/>
      <c r="E370" s="3"/>
    </row>
    <row r="371" spans="2:5">
      <c r="B371" t="s">
        <v>537</v>
      </c>
      <c r="D371" s="3"/>
      <c r="E371" s="3"/>
    </row>
    <row r="372" spans="2:5">
      <c r="B372" t="s">
        <v>538</v>
      </c>
      <c r="D372" s="3"/>
      <c r="E372" s="3"/>
    </row>
    <row r="373" spans="2:5">
      <c r="B373" t="s">
        <v>539</v>
      </c>
      <c r="D373" s="3"/>
      <c r="E373" s="3"/>
    </row>
    <row r="374" spans="2:5">
      <c r="D374" s="3"/>
      <c r="E374" s="3"/>
    </row>
    <row r="375" spans="2:5">
      <c r="D375" s="3"/>
      <c r="E375" s="3"/>
    </row>
    <row r="376" spans="2:5">
      <c r="B376" t="s">
        <v>158</v>
      </c>
      <c r="D376" s="3"/>
      <c r="E376" s="3"/>
    </row>
    <row r="377" spans="2:5">
      <c r="B377" t="s">
        <v>159</v>
      </c>
      <c r="D377" s="3"/>
      <c r="E377" s="3"/>
    </row>
    <row r="378" spans="2:5">
      <c r="C378" t="s">
        <v>540</v>
      </c>
      <c r="D378" s="3"/>
      <c r="E378" s="3" t="s">
        <v>542</v>
      </c>
    </row>
    <row r="379" spans="2:5">
      <c r="C379" t="s">
        <v>541</v>
      </c>
      <c r="D379" s="3"/>
      <c r="E379" s="3" t="s">
        <v>543</v>
      </c>
    </row>
    <row r="380" spans="2:5">
      <c r="B380" t="s">
        <v>160</v>
      </c>
      <c r="D380" s="3"/>
      <c r="E380" s="3"/>
    </row>
    <row r="381" spans="2:5">
      <c r="B381" t="s">
        <v>161</v>
      </c>
      <c r="D381" s="3"/>
      <c r="E381" s="3"/>
    </row>
    <row r="382" spans="2:5">
      <c r="D382" s="3"/>
      <c r="E382" s="3"/>
    </row>
    <row r="383" spans="2:5">
      <c r="D383" s="3"/>
      <c r="E383" s="3"/>
    </row>
    <row r="384" spans="2:5">
      <c r="B384" t="s">
        <v>162</v>
      </c>
      <c r="D384" s="3"/>
      <c r="E384" s="3"/>
    </row>
    <row r="385" spans="2:6">
      <c r="B385" t="s">
        <v>163</v>
      </c>
      <c r="D385" s="3" t="s">
        <v>164</v>
      </c>
      <c r="E385" s="3" t="s">
        <v>165</v>
      </c>
      <c r="F385" t="s">
        <v>166</v>
      </c>
    </row>
    <row r="386" spans="2:6">
      <c r="B386" t="s">
        <v>167</v>
      </c>
      <c r="C386" t="s">
        <v>168</v>
      </c>
      <c r="D386" s="3">
        <v>5448</v>
      </c>
      <c r="E386" s="3">
        <v>5555</v>
      </c>
      <c r="F386">
        <v>-1.9</v>
      </c>
    </row>
    <row r="387" spans="2:6">
      <c r="B387" t="s">
        <v>169</v>
      </c>
      <c r="C387" t="s">
        <v>168</v>
      </c>
      <c r="D387" s="3">
        <v>-2</v>
      </c>
      <c r="E387" s="3">
        <v>23.8</v>
      </c>
      <c r="F387">
        <v>-108.6</v>
      </c>
    </row>
    <row r="388" spans="2:6">
      <c r="B388" t="s">
        <v>170</v>
      </c>
      <c r="C388" t="s">
        <v>168</v>
      </c>
      <c r="D388" s="3">
        <v>5471</v>
      </c>
      <c r="E388" s="3">
        <v>5578</v>
      </c>
      <c r="F388">
        <v>-1.9</v>
      </c>
    </row>
    <row r="389" spans="2:6">
      <c r="B389" t="s">
        <v>171</v>
      </c>
      <c r="C389" t="s">
        <v>168</v>
      </c>
      <c r="D389" s="3">
        <v>21.1</v>
      </c>
      <c r="E389" s="3">
        <v>46.1</v>
      </c>
      <c r="F389">
        <v>-54.3</v>
      </c>
    </row>
    <row r="390" spans="2:6">
      <c r="B390" t="s">
        <v>172</v>
      </c>
      <c r="C390" t="s">
        <v>168</v>
      </c>
      <c r="D390" s="3">
        <v>29639</v>
      </c>
      <c r="E390" s="3">
        <v>28269</v>
      </c>
      <c r="F390">
        <v>4.8</v>
      </c>
    </row>
    <row r="391" spans="2:6">
      <c r="B391" t="s">
        <v>173</v>
      </c>
      <c r="C391" t="s">
        <v>168</v>
      </c>
      <c r="D391" s="3">
        <v>42259</v>
      </c>
      <c r="E391" s="3">
        <v>22606</v>
      </c>
      <c r="F391">
        <v>86.9</v>
      </c>
    </row>
    <row r="392" spans="2:6">
      <c r="B392" t="s">
        <v>174</v>
      </c>
      <c r="C392" t="s">
        <v>168</v>
      </c>
      <c r="D392">
        <v>0.8</v>
      </c>
      <c r="E392">
        <v>1</v>
      </c>
      <c r="F392">
        <v>-13.8</v>
      </c>
    </row>
    <row r="393" spans="2:6">
      <c r="B393" t="s">
        <v>175</v>
      </c>
      <c r="C393" t="s">
        <v>168</v>
      </c>
      <c r="D393">
        <v>1.4</v>
      </c>
      <c r="E393">
        <v>1</v>
      </c>
      <c r="F393">
        <v>34</v>
      </c>
    </row>
    <row r="394" spans="2:6">
      <c r="B394" t="s">
        <v>176</v>
      </c>
      <c r="C394" t="s">
        <v>168</v>
      </c>
      <c r="D394">
        <v>21.9</v>
      </c>
      <c r="E394">
        <v>22.1</v>
      </c>
      <c r="F394">
        <v>-1.1000000000000001</v>
      </c>
    </row>
    <row r="395" spans="2:6">
      <c r="B395" t="s">
        <v>177</v>
      </c>
    </row>
    <row r="396" spans="2:6">
      <c r="B396" t="s">
        <v>499</v>
      </c>
    </row>
    <row r="397" spans="2:6">
      <c r="B397" t="s">
        <v>499</v>
      </c>
    </row>
    <row r="398" spans="2:6">
      <c r="B398" t="s">
        <v>546</v>
      </c>
    </row>
    <row r="399" spans="2:6">
      <c r="B399" t="s">
        <v>547</v>
      </c>
    </row>
    <row r="400" spans="2:6">
      <c r="B400" t="s">
        <v>178</v>
      </c>
    </row>
    <row r="401" spans="2:2">
      <c r="B401" t="s">
        <v>179</v>
      </c>
    </row>
    <row r="402" spans="2:2">
      <c r="B402" t="s">
        <v>544</v>
      </c>
    </row>
    <row r="403" spans="2:2">
      <c r="B403" t="s">
        <v>545</v>
      </c>
    </row>
    <row r="405" spans="2:2">
      <c r="B405" t="s">
        <v>497</v>
      </c>
    </row>
    <row r="406" spans="2:2">
      <c r="B406" t="s">
        <v>498</v>
      </c>
    </row>
    <row r="408" spans="2:2">
      <c r="B408" t="s">
        <v>485</v>
      </c>
    </row>
    <row r="409" spans="2:2">
      <c r="B409" t="s">
        <v>486</v>
      </c>
    </row>
    <row r="411" spans="2:2">
      <c r="B411" t="s">
        <v>487</v>
      </c>
    </row>
    <row r="412" spans="2:2">
      <c r="B412" t="s">
        <v>488</v>
      </c>
    </row>
    <row r="414" spans="2:2">
      <c r="B414" t="s">
        <v>475</v>
      </c>
    </row>
    <row r="415" spans="2:2">
      <c r="B415" t="s">
        <v>476</v>
      </c>
    </row>
    <row r="417" spans="2:2">
      <c r="B417" t="s">
        <v>467</v>
      </c>
    </row>
    <row r="418" spans="2:2">
      <c r="B418" t="s">
        <v>468</v>
      </c>
    </row>
    <row r="421" spans="2:2">
      <c r="B421" t="s">
        <v>180</v>
      </c>
    </row>
    <row r="422" spans="2:2">
      <c r="B422" t="s">
        <v>181</v>
      </c>
    </row>
    <row r="423" spans="2:2">
      <c r="B423" t="s">
        <v>182</v>
      </c>
    </row>
    <row r="425" spans="2:2">
      <c r="B425" t="s">
        <v>183</v>
      </c>
    </row>
    <row r="426" spans="2:2">
      <c r="B426" t="s">
        <v>184</v>
      </c>
    </row>
    <row r="428" spans="2:2">
      <c r="B428" t="s">
        <v>185</v>
      </c>
    </row>
    <row r="429" spans="2:2">
      <c r="B429" t="s">
        <v>186</v>
      </c>
    </row>
    <row r="431" spans="2:2">
      <c r="B431" t="s">
        <v>187</v>
      </c>
    </row>
    <row r="432" spans="2:2">
      <c r="B432" t="s">
        <v>188</v>
      </c>
    </row>
    <row r="434" spans="2:2">
      <c r="B434" t="s">
        <v>189</v>
      </c>
    </row>
    <row r="435" spans="2:2">
      <c r="B435" t="s">
        <v>190</v>
      </c>
    </row>
    <row r="437" spans="2:2">
      <c r="B437" t="s">
        <v>191</v>
      </c>
    </row>
    <row r="438" spans="2:2">
      <c r="B438" t="s">
        <v>192</v>
      </c>
    </row>
    <row r="440" spans="2:2">
      <c r="B440" t="s">
        <v>193</v>
      </c>
    </row>
    <row r="441" spans="2:2">
      <c r="B441" t="s">
        <v>194</v>
      </c>
    </row>
    <row r="443" spans="2:2">
      <c r="B443" t="s">
        <v>195</v>
      </c>
    </row>
    <row r="444" spans="2:2">
      <c r="B444" t="s">
        <v>196</v>
      </c>
    </row>
    <row r="445" spans="2:2">
      <c r="B445" t="s">
        <v>197</v>
      </c>
    </row>
    <row r="446" spans="2:2">
      <c r="B446" t="s">
        <v>198</v>
      </c>
    </row>
    <row r="447" spans="2:2">
      <c r="B447" t="s">
        <v>199</v>
      </c>
    </row>
    <row r="448" spans="2:2">
      <c r="B448" t="s">
        <v>200</v>
      </c>
    </row>
    <row r="449" spans="2:2">
      <c r="B449" t="s">
        <v>552</v>
      </c>
    </row>
    <row r="450" spans="2:2">
      <c r="B450" t="s">
        <v>201</v>
      </c>
    </row>
    <row r="451" spans="2:2">
      <c r="B451" t="s">
        <v>202</v>
      </c>
    </row>
    <row r="452" spans="2:2">
      <c r="B452" t="s">
        <v>203</v>
      </c>
    </row>
    <row r="453" spans="2:2">
      <c r="B453" t="s">
        <v>0</v>
      </c>
    </row>
    <row r="454" spans="2:2">
      <c r="B454" t="s">
        <v>2</v>
      </c>
    </row>
    <row r="455" spans="2:2">
      <c r="B455" t="s">
        <v>4</v>
      </c>
    </row>
    <row r="456" spans="2:2">
      <c r="B456" t="s">
        <v>204</v>
      </c>
    </row>
    <row r="457" spans="2:2">
      <c r="B457" t="s">
        <v>6</v>
      </c>
    </row>
    <row r="458" spans="2:2">
      <c r="B458" t="s">
        <v>3</v>
      </c>
    </row>
    <row r="459" spans="2:2">
      <c r="B459" t="s">
        <v>205</v>
      </c>
    </row>
    <row r="460" spans="2:2">
      <c r="B460" t="s">
        <v>206</v>
      </c>
    </row>
    <row r="461" spans="2:2">
      <c r="B461" t="s">
        <v>207</v>
      </c>
    </row>
    <row r="462" spans="2:2">
      <c r="B462" t="s">
        <v>208</v>
      </c>
    </row>
    <row r="463" spans="2:2">
      <c r="B463" t="s">
        <v>25</v>
      </c>
    </row>
    <row r="464" spans="2:2">
      <c r="B464" t="s">
        <v>209</v>
      </c>
    </row>
    <row r="465" spans="2:2">
      <c r="B465" t="s">
        <v>210</v>
      </c>
    </row>
    <row r="466" spans="2:2">
      <c r="B466" t="s">
        <v>211</v>
      </c>
    </row>
    <row r="467" spans="2:2">
      <c r="B467" t="s">
        <v>212</v>
      </c>
    </row>
    <row r="468" spans="2:2">
      <c r="B468" t="s">
        <v>213</v>
      </c>
    </row>
    <row r="469" spans="2:2">
      <c r="B469" t="s">
        <v>214</v>
      </c>
    </row>
    <row r="470" spans="2:2">
      <c r="B470" t="s">
        <v>215</v>
      </c>
    </row>
    <row r="471" spans="2:2">
      <c r="B471" t="s">
        <v>216</v>
      </c>
    </row>
    <row r="472" spans="2:2">
      <c r="B472" t="s">
        <v>217</v>
      </c>
    </row>
    <row r="473" spans="2:2">
      <c r="B473" t="s">
        <v>218</v>
      </c>
    </row>
    <row r="474" spans="2:2">
      <c r="B474" t="s">
        <v>219</v>
      </c>
    </row>
    <row r="475" spans="2:2">
      <c r="B475" t="s">
        <v>70</v>
      </c>
    </row>
    <row r="476" spans="2:2">
      <c r="B476" t="s">
        <v>220</v>
      </c>
    </row>
    <row r="477" spans="2:2">
      <c r="B477" t="s">
        <v>221</v>
      </c>
    </row>
    <row r="478" spans="2:2">
      <c r="B478" t="s">
        <v>222</v>
      </c>
    </row>
    <row r="479" spans="2:2">
      <c r="B479" t="s">
        <v>199</v>
      </c>
    </row>
    <row r="480" spans="2:2">
      <c r="B480" t="s">
        <v>223</v>
      </c>
    </row>
    <row r="481" spans="2:2">
      <c r="B481" t="s">
        <v>224</v>
      </c>
    </row>
    <row r="482" spans="2:2">
      <c r="B482" t="s">
        <v>225</v>
      </c>
    </row>
    <row r="483" spans="2:2">
      <c r="B483" t="s">
        <v>226</v>
      </c>
    </row>
    <row r="484" spans="2:2">
      <c r="B484" t="s">
        <v>157</v>
      </c>
    </row>
    <row r="485" spans="2:2">
      <c r="B485" t="s">
        <v>227</v>
      </c>
    </row>
    <row r="486" spans="2:2">
      <c r="B486" t="s">
        <v>228</v>
      </c>
    </row>
    <row r="487" spans="2:2">
      <c r="B487" t="s">
        <v>229</v>
      </c>
    </row>
    <row r="488" spans="2:2">
      <c r="B488" t="s">
        <v>230</v>
      </c>
    </row>
    <row r="489" spans="2:2">
      <c r="B489" t="s">
        <v>231</v>
      </c>
    </row>
    <row r="490" spans="2:2">
      <c r="B490" t="s">
        <v>232</v>
      </c>
    </row>
    <row r="491" spans="2:2">
      <c r="B491" t="s">
        <v>233</v>
      </c>
    </row>
    <row r="492" spans="2:2">
      <c r="B492" t="s">
        <v>234</v>
      </c>
    </row>
    <row r="493" spans="2:2">
      <c r="B493" t="s">
        <v>235</v>
      </c>
    </row>
    <row r="494" spans="2:2">
      <c r="B494" t="s">
        <v>236</v>
      </c>
    </row>
    <row r="495" spans="2:2">
      <c r="B495" t="s">
        <v>237</v>
      </c>
    </row>
    <row r="496" spans="2:2">
      <c r="B496" t="s">
        <v>238</v>
      </c>
    </row>
    <row r="497" spans="2:2">
      <c r="B497" t="s">
        <v>239</v>
      </c>
    </row>
    <row r="498" spans="2:2">
      <c r="B498" t="s">
        <v>240</v>
      </c>
    </row>
    <row r="499" spans="2:2">
      <c r="B499" t="s">
        <v>241</v>
      </c>
    </row>
    <row r="500" spans="2:2">
      <c r="B500" t="s">
        <v>242</v>
      </c>
    </row>
    <row r="501" spans="2:2">
      <c r="B501" t="s">
        <v>243</v>
      </c>
    </row>
    <row r="502" spans="2:2">
      <c r="B502" t="s">
        <v>244</v>
      </c>
    </row>
    <row r="503" spans="2:2">
      <c r="B503" t="s">
        <v>245</v>
      </c>
    </row>
    <row r="504" spans="2:2">
      <c r="B504" t="s">
        <v>246</v>
      </c>
    </row>
    <row r="505" spans="2:2">
      <c r="B505" t="s">
        <v>247</v>
      </c>
    </row>
    <row r="506" spans="2:2">
      <c r="B506" t="s">
        <v>248</v>
      </c>
    </row>
    <row r="507" spans="2:2">
      <c r="B507" t="s">
        <v>249</v>
      </c>
    </row>
    <row r="508" spans="2:2">
      <c r="B508" t="s">
        <v>250</v>
      </c>
    </row>
    <row r="509" spans="2:2">
      <c r="B509" t="s">
        <v>251</v>
      </c>
    </row>
    <row r="510" spans="2:2">
      <c r="B510" t="s">
        <v>252</v>
      </c>
    </row>
    <row r="511" spans="2:2">
      <c r="B511" t="s">
        <v>251</v>
      </c>
    </row>
    <row r="512" spans="2:2">
      <c r="B512" t="s">
        <v>253</v>
      </c>
    </row>
    <row r="513" spans="2:2">
      <c r="B513" t="s">
        <v>251</v>
      </c>
    </row>
    <row r="514" spans="2:2">
      <c r="B514" t="s">
        <v>254</v>
      </c>
    </row>
    <row r="515" spans="2:2">
      <c r="B515" t="s">
        <v>255</v>
      </c>
    </row>
    <row r="516" spans="2:2">
      <c r="B516" t="s">
        <v>256</v>
      </c>
    </row>
    <row r="517" spans="2:2">
      <c r="B517" t="s">
        <v>257</v>
      </c>
    </row>
    <row r="518" spans="2:2">
      <c r="B518" t="s">
        <v>258</v>
      </c>
    </row>
    <row r="519" spans="2:2">
      <c r="B519" t="s">
        <v>259</v>
      </c>
    </row>
    <row r="520" spans="2:2">
      <c r="B520">
        <v>9</v>
      </c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363"/>
  <sheetViews>
    <sheetView workbookViewId="0">
      <selection activeCell="B4" sqref="B4:C4"/>
    </sheetView>
  </sheetViews>
  <sheetFormatPr defaultRowHeight="15"/>
  <cols>
    <col min="1" max="1" width="12.5703125" bestFit="1" customWidth="1"/>
    <col min="2" max="2" width="14.140625" bestFit="1" customWidth="1"/>
    <col min="3" max="3" width="10.28515625" bestFit="1" customWidth="1"/>
    <col min="4" max="4" width="10.140625" bestFit="1" customWidth="1"/>
    <col min="5" max="5" width="12.140625" bestFit="1" customWidth="1"/>
    <col min="6" max="8" width="7" bestFit="1" customWidth="1"/>
    <col min="9" max="9" width="7" customWidth="1"/>
    <col min="10" max="10" width="10.140625" customWidth="1"/>
    <col min="11" max="11" width="11.5703125" customWidth="1"/>
    <col min="12" max="12" width="12" customWidth="1"/>
    <col min="13" max="13" width="10" customWidth="1"/>
    <col min="14" max="14" width="10.7109375" bestFit="1" customWidth="1"/>
    <col min="15" max="15" width="11.42578125" bestFit="1" customWidth="1"/>
  </cols>
  <sheetData>
    <row r="1" spans="1:15">
      <c r="A1" t="s">
        <v>271</v>
      </c>
      <c r="B1" t="s">
        <v>272</v>
      </c>
      <c r="C1" t="s">
        <v>273</v>
      </c>
      <c r="D1" t="s">
        <v>274</v>
      </c>
      <c r="E1" t="s">
        <v>275</v>
      </c>
      <c r="F1" t="s">
        <v>276</v>
      </c>
      <c r="G1" t="s">
        <v>277</v>
      </c>
      <c r="H1" t="s">
        <v>278</v>
      </c>
      <c r="I1" t="s">
        <v>279</v>
      </c>
      <c r="J1" t="s">
        <v>280</v>
      </c>
      <c r="K1" t="s">
        <v>281</v>
      </c>
      <c r="L1" t="s">
        <v>282</v>
      </c>
      <c r="M1" t="s">
        <v>283</v>
      </c>
      <c r="N1" t="s">
        <v>284</v>
      </c>
      <c r="O1" t="s">
        <v>285</v>
      </c>
    </row>
    <row r="2" spans="1:15">
      <c r="A2" t="str">
        <f>B2&amp;E2&amp;D2</f>
        <v>RELIANCECE800</v>
      </c>
      <c r="B2" t="s">
        <v>287</v>
      </c>
      <c r="C2" s="1">
        <v>41389</v>
      </c>
      <c r="D2">
        <v>800</v>
      </c>
      <c r="E2" t="s">
        <v>127</v>
      </c>
      <c r="F2">
        <v>21.45</v>
      </c>
      <c r="G2">
        <v>21.45</v>
      </c>
      <c r="H2">
        <v>4.8</v>
      </c>
      <c r="I2">
        <v>5.55</v>
      </c>
      <c r="J2">
        <v>5.55</v>
      </c>
      <c r="K2">
        <v>17989</v>
      </c>
      <c r="L2">
        <v>36396.879999999997</v>
      </c>
      <c r="M2">
        <v>1597500</v>
      </c>
      <c r="N2">
        <v>185500</v>
      </c>
      <c r="O2" s="1">
        <v>41381</v>
      </c>
    </row>
    <row r="3" spans="1:15">
      <c r="A3" t="str">
        <f t="shared" ref="A3:A66" si="0">B3&amp;E3&amp;D3</f>
        <v>SBINCE2250</v>
      </c>
      <c r="B3" t="s">
        <v>286</v>
      </c>
      <c r="C3" s="1">
        <v>41389</v>
      </c>
      <c r="D3">
        <v>2250</v>
      </c>
      <c r="E3" t="s">
        <v>127</v>
      </c>
      <c r="F3">
        <v>24.25</v>
      </c>
      <c r="G3">
        <v>45.4</v>
      </c>
      <c r="H3">
        <v>21.75</v>
      </c>
      <c r="I3">
        <v>32.35</v>
      </c>
      <c r="J3">
        <v>32.35</v>
      </c>
      <c r="K3">
        <v>12011</v>
      </c>
      <c r="L3">
        <v>34280.79</v>
      </c>
      <c r="M3">
        <v>247125</v>
      </c>
      <c r="N3">
        <v>40875</v>
      </c>
      <c r="O3" s="1">
        <v>41381</v>
      </c>
    </row>
    <row r="4" spans="1:15">
      <c r="A4" t="str">
        <f t="shared" si="0"/>
        <v>RELIANCECE820</v>
      </c>
      <c r="B4" t="s">
        <v>287</v>
      </c>
      <c r="C4" s="1">
        <v>41389</v>
      </c>
      <c r="D4">
        <v>820</v>
      </c>
      <c r="E4" t="s">
        <v>127</v>
      </c>
      <c r="F4">
        <v>14.05</v>
      </c>
      <c r="G4">
        <v>14.1</v>
      </c>
      <c r="H4">
        <v>2.4</v>
      </c>
      <c r="I4">
        <v>2.7</v>
      </c>
      <c r="J4">
        <v>2.7</v>
      </c>
      <c r="K4">
        <v>11419</v>
      </c>
      <c r="L4">
        <v>23548.3</v>
      </c>
      <c r="M4">
        <v>1600000</v>
      </c>
      <c r="N4">
        <v>183250</v>
      </c>
      <c r="O4" s="1">
        <v>41381</v>
      </c>
    </row>
    <row r="5" spans="1:15">
      <c r="A5" t="str">
        <f t="shared" si="0"/>
        <v>INFYCE2400</v>
      </c>
      <c r="B5" t="s">
        <v>291</v>
      </c>
      <c r="C5" s="1">
        <v>41389</v>
      </c>
      <c r="D5">
        <v>2400</v>
      </c>
      <c r="E5" t="s">
        <v>127</v>
      </c>
      <c r="F5">
        <v>18.8</v>
      </c>
      <c r="G5">
        <v>19.3</v>
      </c>
      <c r="H5">
        <v>7.95</v>
      </c>
      <c r="I5">
        <v>8.9</v>
      </c>
      <c r="J5">
        <v>8.9</v>
      </c>
      <c r="K5">
        <v>11295</v>
      </c>
      <c r="L5">
        <v>34052.61</v>
      </c>
      <c r="M5">
        <v>1349500</v>
      </c>
      <c r="N5">
        <v>229125</v>
      </c>
      <c r="O5" s="1">
        <v>41381</v>
      </c>
    </row>
    <row r="6" spans="1:15">
      <c r="A6" t="str">
        <f t="shared" si="0"/>
        <v>SBINCE2200</v>
      </c>
      <c r="B6" t="s">
        <v>286</v>
      </c>
      <c r="C6" s="1">
        <v>41389</v>
      </c>
      <c r="D6">
        <v>2200</v>
      </c>
      <c r="E6" t="s">
        <v>127</v>
      </c>
      <c r="F6">
        <v>42</v>
      </c>
      <c r="G6">
        <v>78.5</v>
      </c>
      <c r="H6">
        <v>41.95</v>
      </c>
      <c r="I6">
        <v>60.2</v>
      </c>
      <c r="J6">
        <v>60.2</v>
      </c>
      <c r="K6">
        <v>10768</v>
      </c>
      <c r="L6">
        <v>30408.26</v>
      </c>
      <c r="M6">
        <v>369375</v>
      </c>
      <c r="N6">
        <v>-303125</v>
      </c>
      <c r="O6" s="1">
        <v>41381</v>
      </c>
    </row>
    <row r="7" spans="1:15">
      <c r="A7" t="str">
        <f t="shared" si="0"/>
        <v>SBINPE2200</v>
      </c>
      <c r="B7" t="s">
        <v>286</v>
      </c>
      <c r="C7" s="1">
        <v>41389</v>
      </c>
      <c r="D7">
        <v>2200</v>
      </c>
      <c r="E7" t="s">
        <v>261</v>
      </c>
      <c r="F7">
        <v>40</v>
      </c>
      <c r="G7">
        <v>40.049999999999997</v>
      </c>
      <c r="H7">
        <v>18.05</v>
      </c>
      <c r="I7">
        <v>25.85</v>
      </c>
      <c r="J7">
        <v>25.85</v>
      </c>
      <c r="K7">
        <v>10647</v>
      </c>
      <c r="L7">
        <v>29674.77</v>
      </c>
      <c r="M7">
        <v>235250</v>
      </c>
      <c r="N7">
        <v>98250</v>
      </c>
      <c r="O7" s="1">
        <v>41381</v>
      </c>
    </row>
    <row r="8" spans="1:15">
      <c r="A8" t="str">
        <f t="shared" si="0"/>
        <v>INFYCE2300</v>
      </c>
      <c r="B8" t="s">
        <v>291</v>
      </c>
      <c r="C8" s="1">
        <v>41389</v>
      </c>
      <c r="D8">
        <v>2300</v>
      </c>
      <c r="E8" t="s">
        <v>127</v>
      </c>
      <c r="F8">
        <v>43.55</v>
      </c>
      <c r="G8">
        <v>52.85</v>
      </c>
      <c r="H8">
        <v>24</v>
      </c>
      <c r="I8">
        <v>30.85</v>
      </c>
      <c r="J8">
        <v>30.85</v>
      </c>
      <c r="K8">
        <v>10068</v>
      </c>
      <c r="L8">
        <v>29395.8</v>
      </c>
      <c r="M8">
        <v>609125</v>
      </c>
      <c r="N8">
        <v>125500</v>
      </c>
      <c r="O8" s="1">
        <v>41381</v>
      </c>
    </row>
    <row r="9" spans="1:15">
      <c r="A9" t="str">
        <f t="shared" si="0"/>
        <v>SBINCE2300</v>
      </c>
      <c r="B9" t="s">
        <v>286</v>
      </c>
      <c r="C9" s="1">
        <v>41389</v>
      </c>
      <c r="D9">
        <v>2300</v>
      </c>
      <c r="E9" t="s">
        <v>127</v>
      </c>
      <c r="F9">
        <v>10.95</v>
      </c>
      <c r="G9">
        <v>23.4</v>
      </c>
      <c r="H9">
        <v>10.1</v>
      </c>
      <c r="I9">
        <v>15.3</v>
      </c>
      <c r="J9">
        <v>15.3</v>
      </c>
      <c r="K9">
        <v>9532</v>
      </c>
      <c r="L9">
        <v>27600.13</v>
      </c>
      <c r="M9">
        <v>393125</v>
      </c>
      <c r="N9">
        <v>106750</v>
      </c>
      <c r="O9" s="1">
        <v>41381</v>
      </c>
    </row>
    <row r="10" spans="1:15">
      <c r="A10" t="str">
        <f t="shared" si="0"/>
        <v>RELIANCEPE780</v>
      </c>
      <c r="B10" t="s">
        <v>287</v>
      </c>
      <c r="C10" s="1">
        <v>41389</v>
      </c>
      <c r="D10">
        <v>780</v>
      </c>
      <c r="E10" t="s">
        <v>261</v>
      </c>
      <c r="F10">
        <v>11.1</v>
      </c>
      <c r="G10">
        <v>18.649999999999999</v>
      </c>
      <c r="H10">
        <v>5.9</v>
      </c>
      <c r="I10">
        <v>16.600000000000001</v>
      </c>
      <c r="J10">
        <v>16.600000000000001</v>
      </c>
      <c r="K10">
        <v>9329</v>
      </c>
      <c r="L10">
        <v>18493.52</v>
      </c>
      <c r="M10">
        <v>815250</v>
      </c>
      <c r="N10">
        <v>-328750</v>
      </c>
      <c r="O10" s="1">
        <v>41381</v>
      </c>
    </row>
    <row r="11" spans="1:15">
      <c r="A11" t="str">
        <f t="shared" si="0"/>
        <v>RELIANCEPE760</v>
      </c>
      <c r="B11" t="s">
        <v>287</v>
      </c>
      <c r="C11" s="1">
        <v>41389</v>
      </c>
      <c r="D11">
        <v>760</v>
      </c>
      <c r="E11" t="s">
        <v>261</v>
      </c>
      <c r="F11">
        <v>5.35</v>
      </c>
      <c r="G11">
        <v>9</v>
      </c>
      <c r="H11">
        <v>4</v>
      </c>
      <c r="I11">
        <v>7.95</v>
      </c>
      <c r="J11">
        <v>7.95</v>
      </c>
      <c r="K11">
        <v>8163</v>
      </c>
      <c r="L11">
        <v>15634.69</v>
      </c>
      <c r="M11">
        <v>1181250</v>
      </c>
      <c r="N11">
        <v>-379750</v>
      </c>
      <c r="O11" s="1">
        <v>41381</v>
      </c>
    </row>
    <row r="12" spans="1:15">
      <c r="A12" t="str">
        <f t="shared" si="0"/>
        <v>ICICIBANKCE1100</v>
      </c>
      <c r="B12" t="s">
        <v>290</v>
      </c>
      <c r="C12" s="1">
        <v>41389</v>
      </c>
      <c r="D12">
        <v>1100</v>
      </c>
      <c r="E12" t="s">
        <v>127</v>
      </c>
      <c r="F12">
        <v>14.45</v>
      </c>
      <c r="G12">
        <v>25.55</v>
      </c>
      <c r="H12">
        <v>13.05</v>
      </c>
      <c r="I12">
        <v>18</v>
      </c>
      <c r="J12">
        <v>18</v>
      </c>
      <c r="K12">
        <v>7536</v>
      </c>
      <c r="L12">
        <v>21095.56</v>
      </c>
      <c r="M12">
        <v>668750</v>
      </c>
      <c r="N12">
        <v>-108750</v>
      </c>
      <c r="O12" s="1">
        <v>41381</v>
      </c>
    </row>
    <row r="13" spans="1:15">
      <c r="A13" t="str">
        <f t="shared" si="0"/>
        <v>TCSCE1500</v>
      </c>
      <c r="B13" t="s">
        <v>305</v>
      </c>
      <c r="C13" s="1">
        <v>41389</v>
      </c>
      <c r="D13">
        <v>1500</v>
      </c>
      <c r="E13" t="s">
        <v>127</v>
      </c>
      <c r="F13">
        <v>62.75</v>
      </c>
      <c r="G13">
        <v>62.75</v>
      </c>
      <c r="H13">
        <v>25.1</v>
      </c>
      <c r="I13">
        <v>33</v>
      </c>
      <c r="J13">
        <v>33</v>
      </c>
      <c r="K13">
        <v>7523</v>
      </c>
      <c r="L13">
        <v>28874.32</v>
      </c>
      <c r="M13">
        <v>871000</v>
      </c>
      <c r="N13">
        <v>478500</v>
      </c>
      <c r="O13" s="1">
        <v>41381</v>
      </c>
    </row>
    <row r="14" spans="1:15">
      <c r="A14" t="str">
        <f t="shared" si="0"/>
        <v>RELIANCEPE800</v>
      </c>
      <c r="B14" t="s">
        <v>287</v>
      </c>
      <c r="C14" s="1">
        <v>41389</v>
      </c>
      <c r="D14">
        <v>800</v>
      </c>
      <c r="E14" t="s">
        <v>261</v>
      </c>
      <c r="F14">
        <v>14.65</v>
      </c>
      <c r="G14">
        <v>33.15</v>
      </c>
      <c r="H14">
        <v>12.4</v>
      </c>
      <c r="I14">
        <v>30.25</v>
      </c>
      <c r="J14">
        <v>30.25</v>
      </c>
      <c r="K14">
        <v>7501</v>
      </c>
      <c r="L14">
        <v>15430.33</v>
      </c>
      <c r="M14">
        <v>344750</v>
      </c>
      <c r="N14">
        <v>-481250</v>
      </c>
      <c r="O14" s="1">
        <v>41381</v>
      </c>
    </row>
    <row r="15" spans="1:15">
      <c r="A15" t="str">
        <f t="shared" si="0"/>
        <v>INFYPE2200</v>
      </c>
      <c r="B15" t="s">
        <v>291</v>
      </c>
      <c r="C15" s="1">
        <v>41389</v>
      </c>
      <c r="D15">
        <v>2200</v>
      </c>
      <c r="E15" t="s">
        <v>261</v>
      </c>
      <c r="F15">
        <v>15.2</v>
      </c>
      <c r="G15">
        <v>20</v>
      </c>
      <c r="H15">
        <v>8.6</v>
      </c>
      <c r="I15">
        <v>11.45</v>
      </c>
      <c r="J15">
        <v>11.45</v>
      </c>
      <c r="K15">
        <v>7386</v>
      </c>
      <c r="L15">
        <v>20432.87</v>
      </c>
      <c r="M15">
        <v>526500</v>
      </c>
      <c r="N15">
        <v>-66625</v>
      </c>
      <c r="O15" s="1">
        <v>41381</v>
      </c>
    </row>
    <row r="16" spans="1:15">
      <c r="A16" t="str">
        <f t="shared" si="0"/>
        <v>SBINPE2150</v>
      </c>
      <c r="B16" t="s">
        <v>286</v>
      </c>
      <c r="C16" s="1">
        <v>41389</v>
      </c>
      <c r="D16">
        <v>2150</v>
      </c>
      <c r="E16" t="s">
        <v>261</v>
      </c>
      <c r="F16">
        <v>22.2</v>
      </c>
      <c r="G16">
        <v>26.35</v>
      </c>
      <c r="H16">
        <v>9</v>
      </c>
      <c r="I16">
        <v>13.2</v>
      </c>
      <c r="J16">
        <v>13.2</v>
      </c>
      <c r="K16">
        <v>6777</v>
      </c>
      <c r="L16">
        <v>18344.13</v>
      </c>
      <c r="M16">
        <v>228250</v>
      </c>
      <c r="N16">
        <v>12250</v>
      </c>
      <c r="O16" s="1">
        <v>41381</v>
      </c>
    </row>
    <row r="17" spans="1:15">
      <c r="A17" t="str">
        <f t="shared" si="0"/>
        <v>SBINPE2100</v>
      </c>
      <c r="B17" t="s">
        <v>286</v>
      </c>
      <c r="C17" s="1">
        <v>41389</v>
      </c>
      <c r="D17">
        <v>2100</v>
      </c>
      <c r="E17" t="s">
        <v>261</v>
      </c>
      <c r="F17">
        <v>13</v>
      </c>
      <c r="G17">
        <v>13</v>
      </c>
      <c r="H17">
        <v>4.7</v>
      </c>
      <c r="I17">
        <v>6.9</v>
      </c>
      <c r="J17">
        <v>6.9</v>
      </c>
      <c r="K17">
        <v>6756</v>
      </c>
      <c r="L17">
        <v>17807.63</v>
      </c>
      <c r="M17">
        <v>476000</v>
      </c>
      <c r="N17">
        <v>65500</v>
      </c>
      <c r="O17" s="1">
        <v>41381</v>
      </c>
    </row>
    <row r="18" spans="1:15">
      <c r="A18" t="str">
        <f t="shared" si="0"/>
        <v>RELIANCECE780</v>
      </c>
      <c r="B18" t="s">
        <v>287</v>
      </c>
      <c r="C18" s="1">
        <v>41389</v>
      </c>
      <c r="D18">
        <v>780</v>
      </c>
      <c r="E18" t="s">
        <v>127</v>
      </c>
      <c r="F18">
        <v>32.299999999999997</v>
      </c>
      <c r="G18">
        <v>32.299999999999997</v>
      </c>
      <c r="H18">
        <v>10.050000000000001</v>
      </c>
      <c r="I18">
        <v>11.5</v>
      </c>
      <c r="J18">
        <v>11.5</v>
      </c>
      <c r="K18">
        <v>6627</v>
      </c>
      <c r="L18">
        <v>13184.63</v>
      </c>
      <c r="M18">
        <v>457000</v>
      </c>
      <c r="N18">
        <v>133250</v>
      </c>
      <c r="O18" s="1">
        <v>41381</v>
      </c>
    </row>
    <row r="19" spans="1:15">
      <c r="A19" t="str">
        <f t="shared" si="0"/>
        <v>DLFCE250</v>
      </c>
      <c r="B19" t="s">
        <v>288</v>
      </c>
      <c r="C19" s="1">
        <v>41389</v>
      </c>
      <c r="D19">
        <v>250</v>
      </c>
      <c r="E19" t="s">
        <v>127</v>
      </c>
      <c r="F19">
        <v>6.15</v>
      </c>
      <c r="G19">
        <v>7.9</v>
      </c>
      <c r="H19">
        <v>3.7</v>
      </c>
      <c r="I19">
        <v>3.9</v>
      </c>
      <c r="J19">
        <v>3.9</v>
      </c>
      <c r="K19">
        <v>6561</v>
      </c>
      <c r="L19">
        <v>16783.82</v>
      </c>
      <c r="M19">
        <v>2876000</v>
      </c>
      <c r="N19">
        <v>15000</v>
      </c>
      <c r="O19" s="1">
        <v>41381</v>
      </c>
    </row>
    <row r="20" spans="1:15">
      <c r="A20" t="str">
        <f t="shared" si="0"/>
        <v>MCDOWELL-NCE2200</v>
      </c>
      <c r="B20" t="s">
        <v>132</v>
      </c>
      <c r="C20" s="1">
        <v>41389</v>
      </c>
      <c r="D20">
        <v>2200</v>
      </c>
      <c r="E20" t="s">
        <v>127</v>
      </c>
      <c r="F20">
        <v>9.8000000000000007</v>
      </c>
      <c r="G20">
        <v>68.75</v>
      </c>
      <c r="H20">
        <v>8.3000000000000007</v>
      </c>
      <c r="I20">
        <v>43</v>
      </c>
      <c r="J20">
        <v>43</v>
      </c>
      <c r="K20">
        <v>6499</v>
      </c>
      <c r="L20">
        <v>36477.83</v>
      </c>
      <c r="M20">
        <v>316500</v>
      </c>
      <c r="N20">
        <v>254250</v>
      </c>
      <c r="O20" s="1">
        <v>41381</v>
      </c>
    </row>
    <row r="21" spans="1:15">
      <c r="A21" t="str">
        <f t="shared" si="0"/>
        <v>RELIANCECE840</v>
      </c>
      <c r="B21" t="s">
        <v>287</v>
      </c>
      <c r="C21" s="1">
        <v>41389</v>
      </c>
      <c r="D21">
        <v>840</v>
      </c>
      <c r="E21" t="s">
        <v>127</v>
      </c>
      <c r="F21">
        <v>10</v>
      </c>
      <c r="G21">
        <v>10</v>
      </c>
      <c r="H21">
        <v>1.3</v>
      </c>
      <c r="I21">
        <v>1.45</v>
      </c>
      <c r="J21">
        <v>1.45</v>
      </c>
      <c r="K21">
        <v>6463</v>
      </c>
      <c r="L21">
        <v>13608.8</v>
      </c>
      <c r="M21">
        <v>865000</v>
      </c>
      <c r="N21">
        <v>-302000</v>
      </c>
      <c r="O21" s="1">
        <v>41381</v>
      </c>
    </row>
    <row r="22" spans="1:15">
      <c r="A22" t="str">
        <f t="shared" si="0"/>
        <v>INFYPE2300</v>
      </c>
      <c r="B22" t="s">
        <v>291</v>
      </c>
      <c r="C22" s="1">
        <v>41389</v>
      </c>
      <c r="D22">
        <v>2300</v>
      </c>
      <c r="E22" t="s">
        <v>261</v>
      </c>
      <c r="F22">
        <v>36</v>
      </c>
      <c r="G22">
        <v>71</v>
      </c>
      <c r="H22">
        <v>35.049999999999997</v>
      </c>
      <c r="I22">
        <v>46.35</v>
      </c>
      <c r="J22">
        <v>46.35</v>
      </c>
      <c r="K22">
        <v>6015</v>
      </c>
      <c r="L22">
        <v>17662.25</v>
      </c>
      <c r="M22">
        <v>419250</v>
      </c>
      <c r="N22">
        <v>5250</v>
      </c>
      <c r="O22" s="1">
        <v>41381</v>
      </c>
    </row>
    <row r="23" spans="1:15">
      <c r="A23" t="str">
        <f t="shared" si="0"/>
        <v>INFYCE2350</v>
      </c>
      <c r="B23" t="s">
        <v>291</v>
      </c>
      <c r="C23" s="1">
        <v>41389</v>
      </c>
      <c r="D23">
        <v>2350</v>
      </c>
      <c r="E23" t="s">
        <v>127</v>
      </c>
      <c r="F23">
        <v>28</v>
      </c>
      <c r="G23">
        <v>31.3</v>
      </c>
      <c r="H23">
        <v>13.3</v>
      </c>
      <c r="I23">
        <v>16.600000000000001</v>
      </c>
      <c r="J23">
        <v>16.600000000000001</v>
      </c>
      <c r="K23">
        <v>5972</v>
      </c>
      <c r="L23">
        <v>17692.32</v>
      </c>
      <c r="M23">
        <v>306375</v>
      </c>
      <c r="N23">
        <v>-8125</v>
      </c>
      <c r="O23" s="1">
        <v>41381</v>
      </c>
    </row>
    <row r="24" spans="1:15">
      <c r="A24" t="str">
        <f t="shared" si="0"/>
        <v>UNITECHCE27.5</v>
      </c>
      <c r="B24" t="s">
        <v>296</v>
      </c>
      <c r="C24" s="1">
        <v>41389</v>
      </c>
      <c r="D24">
        <v>27.5</v>
      </c>
      <c r="E24" t="s">
        <v>127</v>
      </c>
      <c r="F24">
        <v>0.65</v>
      </c>
      <c r="G24">
        <v>1.85</v>
      </c>
      <c r="H24">
        <v>0.55000000000000004</v>
      </c>
      <c r="I24">
        <v>1.05</v>
      </c>
      <c r="J24">
        <v>1.05</v>
      </c>
      <c r="K24">
        <v>5341</v>
      </c>
      <c r="L24">
        <v>15292.2</v>
      </c>
      <c r="M24">
        <v>9470000</v>
      </c>
      <c r="N24">
        <v>540000</v>
      </c>
      <c r="O24" s="1">
        <v>41381</v>
      </c>
    </row>
    <row r="25" spans="1:15">
      <c r="A25" t="str">
        <f t="shared" si="0"/>
        <v>INFYPE2250</v>
      </c>
      <c r="B25" t="s">
        <v>291</v>
      </c>
      <c r="C25" s="1">
        <v>41389</v>
      </c>
      <c r="D25">
        <v>2250</v>
      </c>
      <c r="E25" t="s">
        <v>261</v>
      </c>
      <c r="F25">
        <v>19.149999999999999</v>
      </c>
      <c r="G25">
        <v>39.799999999999997</v>
      </c>
      <c r="H25">
        <v>18.25</v>
      </c>
      <c r="I25">
        <v>23.35</v>
      </c>
      <c r="J25">
        <v>23.35</v>
      </c>
      <c r="K25">
        <v>5167</v>
      </c>
      <c r="L25">
        <v>14700.7</v>
      </c>
      <c r="M25">
        <v>311875</v>
      </c>
      <c r="N25">
        <v>-59875</v>
      </c>
      <c r="O25" s="1">
        <v>41381</v>
      </c>
    </row>
    <row r="26" spans="1:15">
      <c r="A26" t="str">
        <f t="shared" si="0"/>
        <v>HCLTECHCE800</v>
      </c>
      <c r="B26" t="s">
        <v>337</v>
      </c>
      <c r="C26" s="1">
        <v>41389</v>
      </c>
      <c r="D26">
        <v>800</v>
      </c>
      <c r="E26" t="s">
        <v>127</v>
      </c>
      <c r="F26">
        <v>20.05</v>
      </c>
      <c r="G26">
        <v>24</v>
      </c>
      <c r="H26">
        <v>4.05</v>
      </c>
      <c r="I26">
        <v>4.6500000000000004</v>
      </c>
      <c r="J26">
        <v>4.6500000000000004</v>
      </c>
      <c r="K26">
        <v>4698</v>
      </c>
      <c r="L26">
        <v>19023.86</v>
      </c>
      <c r="M26">
        <v>727000</v>
      </c>
      <c r="N26">
        <v>370000</v>
      </c>
      <c r="O26" s="1">
        <v>41381</v>
      </c>
    </row>
    <row r="27" spans="1:15">
      <c r="A27" t="str">
        <f t="shared" si="0"/>
        <v>TCSPE1400</v>
      </c>
      <c r="B27" t="s">
        <v>305</v>
      </c>
      <c r="C27" s="1">
        <v>41389</v>
      </c>
      <c r="D27">
        <v>1400</v>
      </c>
      <c r="E27" t="s">
        <v>261</v>
      </c>
      <c r="F27">
        <v>31</v>
      </c>
      <c r="G27">
        <v>42</v>
      </c>
      <c r="H27">
        <v>22.45</v>
      </c>
      <c r="I27">
        <v>26.8</v>
      </c>
      <c r="J27">
        <v>26.8</v>
      </c>
      <c r="K27">
        <v>4520</v>
      </c>
      <c r="L27">
        <v>16135.93</v>
      </c>
      <c r="M27">
        <v>536500</v>
      </c>
      <c r="N27">
        <v>238750</v>
      </c>
      <c r="O27" s="1">
        <v>41381</v>
      </c>
    </row>
    <row r="28" spans="1:15">
      <c r="A28" t="str">
        <f t="shared" si="0"/>
        <v>INFYCE2450</v>
      </c>
      <c r="B28" t="s">
        <v>291</v>
      </c>
      <c r="C28" s="1">
        <v>41389</v>
      </c>
      <c r="D28">
        <v>2450</v>
      </c>
      <c r="E28" t="s">
        <v>127</v>
      </c>
      <c r="F28">
        <v>7.05</v>
      </c>
      <c r="G28">
        <v>10</v>
      </c>
      <c r="H28">
        <v>4.5</v>
      </c>
      <c r="I28">
        <v>5.0999999999999996</v>
      </c>
      <c r="J28">
        <v>5.0999999999999996</v>
      </c>
      <c r="K28">
        <v>4384</v>
      </c>
      <c r="L28">
        <v>13461.16</v>
      </c>
      <c r="M28">
        <v>426500</v>
      </c>
      <c r="N28">
        <v>27000</v>
      </c>
      <c r="O28" s="1">
        <v>41381</v>
      </c>
    </row>
    <row r="29" spans="1:15">
      <c r="A29" t="str">
        <f t="shared" si="0"/>
        <v>UNITECHCE30</v>
      </c>
      <c r="B29" t="s">
        <v>296</v>
      </c>
      <c r="C29" s="1">
        <v>41389</v>
      </c>
      <c r="D29">
        <v>30</v>
      </c>
      <c r="E29" t="s">
        <v>127</v>
      </c>
      <c r="F29">
        <v>0.25</v>
      </c>
      <c r="G29">
        <v>0.85</v>
      </c>
      <c r="H29">
        <v>0.15</v>
      </c>
      <c r="I29">
        <v>0.4</v>
      </c>
      <c r="J29">
        <v>0.4</v>
      </c>
      <c r="K29">
        <v>4231</v>
      </c>
      <c r="L29">
        <v>12902.88</v>
      </c>
      <c r="M29">
        <v>6860000</v>
      </c>
      <c r="N29">
        <v>3330000</v>
      </c>
      <c r="O29" s="1">
        <v>41381</v>
      </c>
    </row>
    <row r="30" spans="1:15">
      <c r="A30" t="str">
        <f t="shared" si="0"/>
        <v>INFYCE2500</v>
      </c>
      <c r="B30" t="s">
        <v>291</v>
      </c>
      <c r="C30" s="1">
        <v>41389</v>
      </c>
      <c r="D30">
        <v>2500</v>
      </c>
      <c r="E30" t="s">
        <v>127</v>
      </c>
      <c r="F30">
        <v>5.95</v>
      </c>
      <c r="G30">
        <v>6.5</v>
      </c>
      <c r="H30">
        <v>3</v>
      </c>
      <c r="I30">
        <v>3.25</v>
      </c>
      <c r="J30">
        <v>3.25</v>
      </c>
      <c r="K30">
        <v>4106</v>
      </c>
      <c r="L30">
        <v>12851.2</v>
      </c>
      <c r="M30">
        <v>1182000</v>
      </c>
      <c r="N30">
        <v>-24750</v>
      </c>
      <c r="O30" s="1">
        <v>41381</v>
      </c>
    </row>
    <row r="31" spans="1:15">
      <c r="A31" t="str">
        <f t="shared" si="0"/>
        <v>RELIANCECE860</v>
      </c>
      <c r="B31" t="s">
        <v>287</v>
      </c>
      <c r="C31" s="1">
        <v>41389</v>
      </c>
      <c r="D31">
        <v>860</v>
      </c>
      <c r="E31" t="s">
        <v>127</v>
      </c>
      <c r="F31">
        <v>3.65</v>
      </c>
      <c r="G31">
        <v>3.65</v>
      </c>
      <c r="H31">
        <v>0.6</v>
      </c>
      <c r="I31">
        <v>0.8</v>
      </c>
      <c r="J31">
        <v>0.8</v>
      </c>
      <c r="K31">
        <v>4088</v>
      </c>
      <c r="L31">
        <v>8800.25</v>
      </c>
      <c r="M31">
        <v>702000</v>
      </c>
      <c r="N31">
        <v>-290500</v>
      </c>
      <c r="O31" s="1">
        <v>41381</v>
      </c>
    </row>
    <row r="32" spans="1:15">
      <c r="A32" t="str">
        <f t="shared" si="0"/>
        <v>HCLTECHCE780</v>
      </c>
      <c r="B32" t="s">
        <v>337</v>
      </c>
      <c r="C32" s="1">
        <v>41389</v>
      </c>
      <c r="D32">
        <v>780</v>
      </c>
      <c r="E32" t="s">
        <v>127</v>
      </c>
      <c r="F32">
        <v>48.7</v>
      </c>
      <c r="G32">
        <v>50.2</v>
      </c>
      <c r="H32">
        <v>7</v>
      </c>
      <c r="I32">
        <v>8.15</v>
      </c>
      <c r="J32">
        <v>8.15</v>
      </c>
      <c r="K32">
        <v>4027</v>
      </c>
      <c r="L32">
        <v>16026.54</v>
      </c>
      <c r="M32">
        <v>719000</v>
      </c>
      <c r="N32">
        <v>396500</v>
      </c>
      <c r="O32" s="1">
        <v>41381</v>
      </c>
    </row>
    <row r="33" spans="1:15">
      <c r="A33" t="str">
        <f t="shared" si="0"/>
        <v>RELIANCEPE740</v>
      </c>
      <c r="B33" t="s">
        <v>287</v>
      </c>
      <c r="C33" s="1">
        <v>41389</v>
      </c>
      <c r="D33">
        <v>740</v>
      </c>
      <c r="E33" t="s">
        <v>261</v>
      </c>
      <c r="F33">
        <v>3.3</v>
      </c>
      <c r="G33">
        <v>3.75</v>
      </c>
      <c r="H33">
        <v>1.7</v>
      </c>
      <c r="I33">
        <v>3.2</v>
      </c>
      <c r="J33">
        <v>3.2</v>
      </c>
      <c r="K33">
        <v>3938</v>
      </c>
      <c r="L33">
        <v>7312.27</v>
      </c>
      <c r="M33">
        <v>686750</v>
      </c>
      <c r="N33">
        <v>-211250</v>
      </c>
      <c r="O33" s="1">
        <v>41381</v>
      </c>
    </row>
    <row r="34" spans="1:15">
      <c r="A34" t="str">
        <f t="shared" si="0"/>
        <v>DLFCE260</v>
      </c>
      <c r="B34" t="s">
        <v>288</v>
      </c>
      <c r="C34" s="1">
        <v>41389</v>
      </c>
      <c r="D34">
        <v>260</v>
      </c>
      <c r="E34" t="s">
        <v>127</v>
      </c>
      <c r="F34">
        <v>2.95</v>
      </c>
      <c r="G34">
        <v>4</v>
      </c>
      <c r="H34">
        <v>1.6</v>
      </c>
      <c r="I34">
        <v>1.7</v>
      </c>
      <c r="J34">
        <v>1.7</v>
      </c>
      <c r="K34">
        <v>3786</v>
      </c>
      <c r="L34">
        <v>9955.25</v>
      </c>
      <c r="M34">
        <v>2576000</v>
      </c>
      <c r="N34">
        <v>345000</v>
      </c>
      <c r="O34" s="1">
        <v>41381</v>
      </c>
    </row>
    <row r="35" spans="1:15">
      <c r="A35" t="str">
        <f t="shared" si="0"/>
        <v>MCDOWELL-NCE2100</v>
      </c>
      <c r="B35" t="s">
        <v>132</v>
      </c>
      <c r="C35" s="1">
        <v>41389</v>
      </c>
      <c r="D35">
        <v>2100</v>
      </c>
      <c r="E35" t="s">
        <v>127</v>
      </c>
      <c r="F35">
        <v>25.05</v>
      </c>
      <c r="G35">
        <v>132</v>
      </c>
      <c r="H35">
        <v>23.75</v>
      </c>
      <c r="I35">
        <v>94.05</v>
      </c>
      <c r="J35">
        <v>94.05</v>
      </c>
      <c r="K35">
        <v>3783</v>
      </c>
      <c r="L35">
        <v>20541.919999999998</v>
      </c>
      <c r="M35">
        <v>118500</v>
      </c>
      <c r="N35">
        <v>-22250</v>
      </c>
      <c r="O35" s="1">
        <v>41381</v>
      </c>
    </row>
    <row r="36" spans="1:15">
      <c r="A36" t="str">
        <f t="shared" si="0"/>
        <v>TCSCE1600</v>
      </c>
      <c r="B36" t="s">
        <v>305</v>
      </c>
      <c r="C36" s="1">
        <v>41389</v>
      </c>
      <c r="D36">
        <v>1600</v>
      </c>
      <c r="E36" t="s">
        <v>127</v>
      </c>
      <c r="F36">
        <v>23</v>
      </c>
      <c r="G36">
        <v>23</v>
      </c>
      <c r="H36">
        <v>6.1</v>
      </c>
      <c r="I36">
        <v>8.5500000000000007</v>
      </c>
      <c r="J36">
        <v>8.5500000000000007</v>
      </c>
      <c r="K36">
        <v>3773</v>
      </c>
      <c r="L36">
        <v>15192.48</v>
      </c>
      <c r="M36">
        <v>618500</v>
      </c>
      <c r="N36">
        <v>198500</v>
      </c>
      <c r="O36" s="1">
        <v>41381</v>
      </c>
    </row>
    <row r="37" spans="1:15">
      <c r="A37" t="str">
        <f t="shared" si="0"/>
        <v>SBINCE2350</v>
      </c>
      <c r="B37" t="s">
        <v>286</v>
      </c>
      <c r="C37" s="1">
        <v>41389</v>
      </c>
      <c r="D37">
        <v>2350</v>
      </c>
      <c r="E37" t="s">
        <v>127</v>
      </c>
      <c r="F37">
        <v>4.55</v>
      </c>
      <c r="G37">
        <v>10.6</v>
      </c>
      <c r="H37">
        <v>4</v>
      </c>
      <c r="I37">
        <v>6.3</v>
      </c>
      <c r="J37">
        <v>6.3</v>
      </c>
      <c r="K37">
        <v>3662</v>
      </c>
      <c r="L37">
        <v>10790.34</v>
      </c>
      <c r="M37">
        <v>200625</v>
      </c>
      <c r="N37">
        <v>53250</v>
      </c>
      <c r="O37" s="1">
        <v>41381</v>
      </c>
    </row>
    <row r="38" spans="1:15">
      <c r="A38" t="str">
        <f t="shared" si="0"/>
        <v>SBINPE2250</v>
      </c>
      <c r="B38" t="s">
        <v>286</v>
      </c>
      <c r="C38" s="1">
        <v>41389</v>
      </c>
      <c r="D38">
        <v>2250</v>
      </c>
      <c r="E38" t="s">
        <v>261</v>
      </c>
      <c r="F38">
        <v>69.2</v>
      </c>
      <c r="G38">
        <v>69.2</v>
      </c>
      <c r="H38">
        <v>34.65</v>
      </c>
      <c r="I38">
        <v>46.45</v>
      </c>
      <c r="J38">
        <v>46.45</v>
      </c>
      <c r="K38">
        <v>3556</v>
      </c>
      <c r="L38">
        <v>10209.74</v>
      </c>
      <c r="M38">
        <v>165750</v>
      </c>
      <c r="N38">
        <v>152500</v>
      </c>
      <c r="O38" s="1">
        <v>41381</v>
      </c>
    </row>
    <row r="39" spans="1:15">
      <c r="A39" t="str">
        <f t="shared" si="0"/>
        <v>TCSCE1550</v>
      </c>
      <c r="B39" t="s">
        <v>305</v>
      </c>
      <c r="C39" s="1">
        <v>41389</v>
      </c>
      <c r="D39">
        <v>1550</v>
      </c>
      <c r="E39" t="s">
        <v>127</v>
      </c>
      <c r="F39">
        <v>40</v>
      </c>
      <c r="G39">
        <v>40</v>
      </c>
      <c r="H39">
        <v>12.05</v>
      </c>
      <c r="I39">
        <v>16.95</v>
      </c>
      <c r="J39">
        <v>16.95</v>
      </c>
      <c r="K39">
        <v>3391</v>
      </c>
      <c r="L39">
        <v>13306.82</v>
      </c>
      <c r="M39">
        <v>620750</v>
      </c>
      <c r="N39">
        <v>274500</v>
      </c>
      <c r="O39" s="1">
        <v>41381</v>
      </c>
    </row>
    <row r="40" spans="1:15">
      <c r="A40" t="str">
        <f t="shared" si="0"/>
        <v>SBINPE2050</v>
      </c>
      <c r="B40" t="s">
        <v>286</v>
      </c>
      <c r="C40" s="1">
        <v>41389</v>
      </c>
      <c r="D40">
        <v>2050</v>
      </c>
      <c r="E40" t="s">
        <v>261</v>
      </c>
      <c r="F40">
        <v>6.1</v>
      </c>
      <c r="G40">
        <v>6.45</v>
      </c>
      <c r="H40">
        <v>2.5499999999999998</v>
      </c>
      <c r="I40">
        <v>3.8</v>
      </c>
      <c r="J40">
        <v>3.8</v>
      </c>
      <c r="K40">
        <v>3331</v>
      </c>
      <c r="L40">
        <v>8555.57</v>
      </c>
      <c r="M40">
        <v>267125</v>
      </c>
      <c r="N40">
        <v>-33875</v>
      </c>
      <c r="O40" s="1">
        <v>41381</v>
      </c>
    </row>
    <row r="41" spans="1:15">
      <c r="A41" t="str">
        <f t="shared" si="0"/>
        <v>DLFPE240</v>
      </c>
      <c r="B41" t="s">
        <v>288</v>
      </c>
      <c r="C41" s="1">
        <v>41389</v>
      </c>
      <c r="D41">
        <v>240</v>
      </c>
      <c r="E41" t="s">
        <v>261</v>
      </c>
      <c r="F41">
        <v>3.8</v>
      </c>
      <c r="G41">
        <v>5.75</v>
      </c>
      <c r="H41">
        <v>2.85</v>
      </c>
      <c r="I41">
        <v>5.35</v>
      </c>
      <c r="J41">
        <v>5.35</v>
      </c>
      <c r="K41">
        <v>3270</v>
      </c>
      <c r="L41">
        <v>7992.33</v>
      </c>
      <c r="M41">
        <v>1524000</v>
      </c>
      <c r="N41">
        <v>0</v>
      </c>
      <c r="O41" s="1">
        <v>41381</v>
      </c>
    </row>
    <row r="42" spans="1:15">
      <c r="A42" t="str">
        <f t="shared" si="0"/>
        <v>MCDOWELL-NPE2000</v>
      </c>
      <c r="B42" t="s">
        <v>132</v>
      </c>
      <c r="C42" s="1">
        <v>41389</v>
      </c>
      <c r="D42">
        <v>2000</v>
      </c>
      <c r="E42" t="s">
        <v>261</v>
      </c>
      <c r="F42">
        <v>54.6</v>
      </c>
      <c r="G42">
        <v>55</v>
      </c>
      <c r="H42">
        <v>13.25</v>
      </c>
      <c r="I42">
        <v>15.6</v>
      </c>
      <c r="J42">
        <v>15.6</v>
      </c>
      <c r="K42">
        <v>3135</v>
      </c>
      <c r="L42">
        <v>15858.34</v>
      </c>
      <c r="M42">
        <v>243750</v>
      </c>
      <c r="N42">
        <v>107250</v>
      </c>
      <c r="O42" s="1">
        <v>41381</v>
      </c>
    </row>
    <row r="43" spans="1:15">
      <c r="A43" t="str">
        <f t="shared" si="0"/>
        <v>SBINPE2000</v>
      </c>
      <c r="B43" t="s">
        <v>286</v>
      </c>
      <c r="C43" s="1">
        <v>41389</v>
      </c>
      <c r="D43">
        <v>2000</v>
      </c>
      <c r="E43" t="s">
        <v>261</v>
      </c>
      <c r="F43">
        <v>4</v>
      </c>
      <c r="G43">
        <v>4</v>
      </c>
      <c r="H43">
        <v>1.6</v>
      </c>
      <c r="I43">
        <v>2.4500000000000002</v>
      </c>
      <c r="J43">
        <v>2.4500000000000002</v>
      </c>
      <c r="K43">
        <v>3045</v>
      </c>
      <c r="L43">
        <v>7623.84</v>
      </c>
      <c r="M43">
        <v>391125</v>
      </c>
      <c r="N43">
        <v>-50875</v>
      </c>
      <c r="O43" s="1">
        <v>41381</v>
      </c>
    </row>
    <row r="44" spans="1:15">
      <c r="A44" t="str">
        <f t="shared" si="0"/>
        <v>TCSPE1450</v>
      </c>
      <c r="B44" t="s">
        <v>305</v>
      </c>
      <c r="C44" s="1">
        <v>41389</v>
      </c>
      <c r="D44">
        <v>1450</v>
      </c>
      <c r="E44" t="s">
        <v>261</v>
      </c>
      <c r="F44">
        <v>43</v>
      </c>
      <c r="G44">
        <v>63.9</v>
      </c>
      <c r="H44">
        <v>29.3</v>
      </c>
      <c r="I44">
        <v>44.9</v>
      </c>
      <c r="J44">
        <v>44.9</v>
      </c>
      <c r="K44">
        <v>3026</v>
      </c>
      <c r="L44">
        <v>11322.43</v>
      </c>
      <c r="M44">
        <v>393000</v>
      </c>
      <c r="N44">
        <v>105500</v>
      </c>
      <c r="O44" s="1">
        <v>41381</v>
      </c>
    </row>
    <row r="45" spans="1:15">
      <c r="A45" t="str">
        <f t="shared" si="0"/>
        <v>INFYPE2150</v>
      </c>
      <c r="B45" t="s">
        <v>291</v>
      </c>
      <c r="C45" s="1">
        <v>41389</v>
      </c>
      <c r="D45">
        <v>2150</v>
      </c>
      <c r="E45" t="s">
        <v>261</v>
      </c>
      <c r="F45">
        <v>4.75</v>
      </c>
      <c r="G45">
        <v>10</v>
      </c>
      <c r="H45">
        <v>4.3</v>
      </c>
      <c r="I45">
        <v>5.65</v>
      </c>
      <c r="J45">
        <v>5.65</v>
      </c>
      <c r="K45">
        <v>2795</v>
      </c>
      <c r="L45">
        <v>7535.49</v>
      </c>
      <c r="M45">
        <v>187250</v>
      </c>
      <c r="N45">
        <v>-13750</v>
      </c>
      <c r="O45" s="1">
        <v>41381</v>
      </c>
    </row>
    <row r="46" spans="1:15">
      <c r="A46" t="str">
        <f t="shared" si="0"/>
        <v>YESBANKCE480</v>
      </c>
      <c r="B46" t="s">
        <v>302</v>
      </c>
      <c r="C46" s="1">
        <v>41389</v>
      </c>
      <c r="D46">
        <v>480</v>
      </c>
      <c r="E46" t="s">
        <v>127</v>
      </c>
      <c r="F46">
        <v>11</v>
      </c>
      <c r="G46">
        <v>16.5</v>
      </c>
      <c r="H46">
        <v>6.7</v>
      </c>
      <c r="I46">
        <v>10.55</v>
      </c>
      <c r="J46">
        <v>10.55</v>
      </c>
      <c r="K46">
        <v>2759</v>
      </c>
      <c r="L46">
        <v>13553.1</v>
      </c>
      <c r="M46">
        <v>345000</v>
      </c>
      <c r="N46">
        <v>21000</v>
      </c>
      <c r="O46" s="1">
        <v>41381</v>
      </c>
    </row>
    <row r="47" spans="1:15">
      <c r="A47" t="str">
        <f t="shared" si="0"/>
        <v>INFYCE2600</v>
      </c>
      <c r="B47" t="s">
        <v>291</v>
      </c>
      <c r="C47" s="1">
        <v>41389</v>
      </c>
      <c r="D47">
        <v>2600</v>
      </c>
      <c r="E47" t="s">
        <v>127</v>
      </c>
      <c r="F47">
        <v>2.0499999999999998</v>
      </c>
      <c r="G47">
        <v>2.25</v>
      </c>
      <c r="H47">
        <v>1.3</v>
      </c>
      <c r="I47">
        <v>1.65</v>
      </c>
      <c r="J47">
        <v>1.65</v>
      </c>
      <c r="K47">
        <v>2731</v>
      </c>
      <c r="L47">
        <v>8881.5400000000009</v>
      </c>
      <c r="M47">
        <v>810375</v>
      </c>
      <c r="N47">
        <v>-108500</v>
      </c>
      <c r="O47" s="1">
        <v>41381</v>
      </c>
    </row>
    <row r="48" spans="1:15">
      <c r="A48" t="str">
        <f t="shared" si="0"/>
        <v>INFYPE2100</v>
      </c>
      <c r="B48" t="s">
        <v>291</v>
      </c>
      <c r="C48" s="1">
        <v>41389</v>
      </c>
      <c r="D48">
        <v>2100</v>
      </c>
      <c r="E48" t="s">
        <v>261</v>
      </c>
      <c r="F48">
        <v>3.6</v>
      </c>
      <c r="G48">
        <v>5.25</v>
      </c>
      <c r="H48">
        <v>2.5</v>
      </c>
      <c r="I48">
        <v>3</v>
      </c>
      <c r="J48">
        <v>3</v>
      </c>
      <c r="K48">
        <v>2604</v>
      </c>
      <c r="L48">
        <v>6847.9</v>
      </c>
      <c r="M48">
        <v>494500</v>
      </c>
      <c r="N48">
        <v>-31250</v>
      </c>
      <c r="O48" s="1">
        <v>41381</v>
      </c>
    </row>
    <row r="49" spans="1:15">
      <c r="A49" t="str">
        <f t="shared" si="0"/>
        <v>YESBANKCE500</v>
      </c>
      <c r="B49" t="s">
        <v>302</v>
      </c>
      <c r="C49" s="1">
        <v>41389</v>
      </c>
      <c r="D49">
        <v>500</v>
      </c>
      <c r="E49" t="s">
        <v>127</v>
      </c>
      <c r="F49">
        <v>6.55</v>
      </c>
      <c r="G49">
        <v>7</v>
      </c>
      <c r="H49">
        <v>2.4</v>
      </c>
      <c r="I49">
        <v>3.5</v>
      </c>
      <c r="J49">
        <v>3.5</v>
      </c>
      <c r="K49">
        <v>2505</v>
      </c>
      <c r="L49">
        <v>12640.88</v>
      </c>
      <c r="M49">
        <v>443000</v>
      </c>
      <c r="N49">
        <v>179000</v>
      </c>
      <c r="O49" s="1">
        <v>41381</v>
      </c>
    </row>
    <row r="50" spans="1:15">
      <c r="A50" t="str">
        <f t="shared" si="0"/>
        <v>TATASTEELCE300</v>
      </c>
      <c r="B50" t="s">
        <v>292</v>
      </c>
      <c r="C50" s="1">
        <v>41389</v>
      </c>
      <c r="D50">
        <v>300</v>
      </c>
      <c r="E50" t="s">
        <v>127</v>
      </c>
      <c r="F50">
        <v>8</v>
      </c>
      <c r="G50">
        <v>9.6999999999999993</v>
      </c>
      <c r="H50">
        <v>5.35</v>
      </c>
      <c r="I50">
        <v>6.15</v>
      </c>
      <c r="J50">
        <v>6.15</v>
      </c>
      <c r="K50">
        <v>2421</v>
      </c>
      <c r="L50">
        <v>7451.22</v>
      </c>
      <c r="M50">
        <v>1117000</v>
      </c>
      <c r="N50">
        <v>-61000</v>
      </c>
      <c r="O50" s="1">
        <v>41381</v>
      </c>
    </row>
    <row r="51" spans="1:15">
      <c r="A51" t="str">
        <f t="shared" si="0"/>
        <v>MCDOWELL-NPE2100</v>
      </c>
      <c r="B51" t="s">
        <v>132</v>
      </c>
      <c r="C51" s="1">
        <v>41389</v>
      </c>
      <c r="D51">
        <v>2100</v>
      </c>
      <c r="E51" t="s">
        <v>261</v>
      </c>
      <c r="F51">
        <v>93.5</v>
      </c>
      <c r="G51">
        <v>93.5</v>
      </c>
      <c r="H51">
        <v>31</v>
      </c>
      <c r="I51">
        <v>38.5</v>
      </c>
      <c r="J51">
        <v>38.5</v>
      </c>
      <c r="K51">
        <v>2389</v>
      </c>
      <c r="L51">
        <v>12805.7</v>
      </c>
      <c r="M51">
        <v>202250</v>
      </c>
      <c r="N51">
        <v>199750</v>
      </c>
      <c r="O51" s="1">
        <v>41381</v>
      </c>
    </row>
    <row r="52" spans="1:15">
      <c r="A52" t="str">
        <f t="shared" si="0"/>
        <v>MCDOWELL-NCE2150</v>
      </c>
      <c r="B52" t="s">
        <v>132</v>
      </c>
      <c r="C52" s="1">
        <v>41389</v>
      </c>
      <c r="D52">
        <v>2150</v>
      </c>
      <c r="E52" t="s">
        <v>127</v>
      </c>
      <c r="F52">
        <v>15</v>
      </c>
      <c r="G52">
        <v>95</v>
      </c>
      <c r="H52">
        <v>14.3</v>
      </c>
      <c r="I52">
        <v>65.75</v>
      </c>
      <c r="J52">
        <v>65.75</v>
      </c>
      <c r="K52">
        <v>2380</v>
      </c>
      <c r="L52">
        <v>13148.63</v>
      </c>
      <c r="M52">
        <v>59500</v>
      </c>
      <c r="N52">
        <v>27000</v>
      </c>
      <c r="O52" s="1">
        <v>41381</v>
      </c>
    </row>
    <row r="53" spans="1:15">
      <c r="A53" t="str">
        <f t="shared" si="0"/>
        <v>FRLCE160</v>
      </c>
      <c r="B53" t="s">
        <v>555</v>
      </c>
      <c r="C53" s="1">
        <v>41389</v>
      </c>
      <c r="D53">
        <v>160</v>
      </c>
      <c r="E53" t="s">
        <v>127</v>
      </c>
      <c r="F53">
        <v>9</v>
      </c>
      <c r="G53">
        <v>9</v>
      </c>
      <c r="H53">
        <v>0.55000000000000004</v>
      </c>
      <c r="I53">
        <v>1.45</v>
      </c>
      <c r="J53">
        <v>1.45</v>
      </c>
      <c r="K53">
        <v>2378</v>
      </c>
      <c r="L53">
        <v>7686.97</v>
      </c>
      <c r="M53">
        <v>638000</v>
      </c>
      <c r="N53">
        <v>638000</v>
      </c>
      <c r="O53" s="1">
        <v>41381</v>
      </c>
    </row>
    <row r="54" spans="1:15">
      <c r="A54" t="str">
        <f t="shared" si="0"/>
        <v>TATAMOTORSCE280</v>
      </c>
      <c r="B54" t="s">
        <v>130</v>
      </c>
      <c r="C54" s="1">
        <v>41389</v>
      </c>
      <c r="D54">
        <v>280</v>
      </c>
      <c r="E54" t="s">
        <v>127</v>
      </c>
      <c r="F54">
        <v>4.2</v>
      </c>
      <c r="G54">
        <v>4.5</v>
      </c>
      <c r="H54">
        <v>2.9</v>
      </c>
      <c r="I54">
        <v>3.3</v>
      </c>
      <c r="J54">
        <v>3.3</v>
      </c>
      <c r="K54">
        <v>2361</v>
      </c>
      <c r="L54">
        <v>6694.16</v>
      </c>
      <c r="M54">
        <v>1906000</v>
      </c>
      <c r="N54">
        <v>156000</v>
      </c>
      <c r="O54" s="1">
        <v>41381</v>
      </c>
    </row>
    <row r="55" spans="1:15">
      <c r="A55" t="str">
        <f t="shared" si="0"/>
        <v>ICICIBANKPE1050</v>
      </c>
      <c r="B55" t="s">
        <v>290</v>
      </c>
      <c r="C55" s="1">
        <v>41389</v>
      </c>
      <c r="D55">
        <v>1050</v>
      </c>
      <c r="E55" t="s">
        <v>261</v>
      </c>
      <c r="F55">
        <v>9</v>
      </c>
      <c r="G55">
        <v>9.1999999999999993</v>
      </c>
      <c r="H55">
        <v>4.8499999999999996</v>
      </c>
      <c r="I55">
        <v>6.7</v>
      </c>
      <c r="J55">
        <v>6.7</v>
      </c>
      <c r="K55">
        <v>2348</v>
      </c>
      <c r="L55">
        <v>6201.36</v>
      </c>
      <c r="M55">
        <v>345250</v>
      </c>
      <c r="N55">
        <v>108750</v>
      </c>
      <c r="O55" s="1">
        <v>41381</v>
      </c>
    </row>
    <row r="56" spans="1:15">
      <c r="A56" t="str">
        <f t="shared" si="0"/>
        <v>RCOMCE90</v>
      </c>
      <c r="B56" t="s">
        <v>294</v>
      </c>
      <c r="C56" s="1">
        <v>41389</v>
      </c>
      <c r="D56">
        <v>90</v>
      </c>
      <c r="E56" t="s">
        <v>127</v>
      </c>
      <c r="F56">
        <v>1.4</v>
      </c>
      <c r="G56">
        <v>1.9</v>
      </c>
      <c r="H56">
        <v>0.75</v>
      </c>
      <c r="I56">
        <v>0.85</v>
      </c>
      <c r="J56">
        <v>0.85</v>
      </c>
      <c r="K56">
        <v>2313</v>
      </c>
      <c r="L56">
        <v>8442.9500000000007</v>
      </c>
      <c r="M56">
        <v>3284000</v>
      </c>
      <c r="N56">
        <v>396000</v>
      </c>
      <c r="O56" s="1">
        <v>41381</v>
      </c>
    </row>
    <row r="57" spans="1:15">
      <c r="A57" t="str">
        <f t="shared" si="0"/>
        <v>RCOMCE85</v>
      </c>
      <c r="B57" t="s">
        <v>294</v>
      </c>
      <c r="C57" s="1">
        <v>41389</v>
      </c>
      <c r="D57">
        <v>85</v>
      </c>
      <c r="E57" t="s">
        <v>127</v>
      </c>
      <c r="F57">
        <v>2.8</v>
      </c>
      <c r="G57">
        <v>3.7</v>
      </c>
      <c r="H57">
        <v>1.7</v>
      </c>
      <c r="I57">
        <v>1.9</v>
      </c>
      <c r="J57">
        <v>1.9</v>
      </c>
      <c r="K57">
        <v>2294</v>
      </c>
      <c r="L57">
        <v>8030.01</v>
      </c>
      <c r="M57">
        <v>3360000</v>
      </c>
      <c r="N57">
        <v>308000</v>
      </c>
      <c r="O57" s="1">
        <v>41381</v>
      </c>
    </row>
    <row r="58" spans="1:15">
      <c r="A58" t="str">
        <f t="shared" si="0"/>
        <v>TCSPE1350</v>
      </c>
      <c r="B58" t="s">
        <v>305</v>
      </c>
      <c r="C58" s="1">
        <v>41389</v>
      </c>
      <c r="D58">
        <v>1350</v>
      </c>
      <c r="E58" t="s">
        <v>261</v>
      </c>
      <c r="F58">
        <v>19</v>
      </c>
      <c r="G58">
        <v>24.05</v>
      </c>
      <c r="H58">
        <v>12</v>
      </c>
      <c r="I58">
        <v>15.35</v>
      </c>
      <c r="J58">
        <v>15.35</v>
      </c>
      <c r="K58">
        <v>2270</v>
      </c>
      <c r="L58">
        <v>7750.7</v>
      </c>
      <c r="M58">
        <v>407500</v>
      </c>
      <c r="N58">
        <v>97250</v>
      </c>
      <c r="O58" s="1">
        <v>41381</v>
      </c>
    </row>
    <row r="59" spans="1:15">
      <c r="A59" t="str">
        <f t="shared" si="0"/>
        <v>MCDOWELL-NCE2300</v>
      </c>
      <c r="B59" t="s">
        <v>132</v>
      </c>
      <c r="C59" s="1">
        <v>41389</v>
      </c>
      <c r="D59">
        <v>2300</v>
      </c>
      <c r="E59" t="s">
        <v>127</v>
      </c>
      <c r="F59">
        <v>5</v>
      </c>
      <c r="G59">
        <v>32.799999999999997</v>
      </c>
      <c r="H59">
        <v>3.8</v>
      </c>
      <c r="I59">
        <v>18.399999999999999</v>
      </c>
      <c r="J59">
        <v>18.399999999999999</v>
      </c>
      <c r="K59">
        <v>2217</v>
      </c>
      <c r="L59">
        <v>12871.28</v>
      </c>
      <c r="M59">
        <v>151000</v>
      </c>
      <c r="N59">
        <v>141250</v>
      </c>
      <c r="O59" s="1">
        <v>41381</v>
      </c>
    </row>
    <row r="60" spans="1:15">
      <c r="A60" t="str">
        <f t="shared" si="0"/>
        <v>HCLTECHPE740</v>
      </c>
      <c r="B60" t="s">
        <v>337</v>
      </c>
      <c r="C60" s="1">
        <v>41389</v>
      </c>
      <c r="D60">
        <v>740</v>
      </c>
      <c r="E60" t="s">
        <v>261</v>
      </c>
      <c r="F60">
        <v>2.5</v>
      </c>
      <c r="G60">
        <v>16.850000000000001</v>
      </c>
      <c r="H60">
        <v>2.2000000000000002</v>
      </c>
      <c r="I60">
        <v>12.55</v>
      </c>
      <c r="J60">
        <v>12.55</v>
      </c>
      <c r="K60">
        <v>2159</v>
      </c>
      <c r="L60">
        <v>8103.51</v>
      </c>
      <c r="M60">
        <v>231000</v>
      </c>
      <c r="N60">
        <v>27500</v>
      </c>
      <c r="O60" s="1">
        <v>41381</v>
      </c>
    </row>
    <row r="61" spans="1:15">
      <c r="A61" t="str">
        <f t="shared" si="0"/>
        <v>HCLTECHCE820</v>
      </c>
      <c r="B61" t="s">
        <v>337</v>
      </c>
      <c r="C61" s="1">
        <v>41389</v>
      </c>
      <c r="D61">
        <v>820</v>
      </c>
      <c r="E61" t="s">
        <v>127</v>
      </c>
      <c r="F61">
        <v>16</v>
      </c>
      <c r="G61">
        <v>17</v>
      </c>
      <c r="H61">
        <v>2.4</v>
      </c>
      <c r="I61">
        <v>2.75</v>
      </c>
      <c r="J61">
        <v>2.75</v>
      </c>
      <c r="K61">
        <v>2108</v>
      </c>
      <c r="L61">
        <v>8709.33</v>
      </c>
      <c r="M61">
        <v>318000</v>
      </c>
      <c r="N61">
        <v>125000</v>
      </c>
      <c r="O61" s="1">
        <v>41381</v>
      </c>
    </row>
    <row r="62" spans="1:15">
      <c r="A62" t="str">
        <f t="shared" si="0"/>
        <v>HCLTECHPE760</v>
      </c>
      <c r="B62" t="s">
        <v>337</v>
      </c>
      <c r="C62" s="1">
        <v>41389</v>
      </c>
      <c r="D62">
        <v>760</v>
      </c>
      <c r="E62" t="s">
        <v>261</v>
      </c>
      <c r="F62">
        <v>5.05</v>
      </c>
      <c r="G62">
        <v>27</v>
      </c>
      <c r="H62">
        <v>4.05</v>
      </c>
      <c r="I62">
        <v>21.7</v>
      </c>
      <c r="J62">
        <v>21.7</v>
      </c>
      <c r="K62">
        <v>2081</v>
      </c>
      <c r="L62">
        <v>8075.61</v>
      </c>
      <c r="M62">
        <v>161000</v>
      </c>
      <c r="N62">
        <v>-21000</v>
      </c>
      <c r="O62" s="1">
        <v>41381</v>
      </c>
    </row>
    <row r="63" spans="1:15">
      <c r="A63" t="str">
        <f t="shared" si="0"/>
        <v>SBINCE2400</v>
      </c>
      <c r="B63" t="s">
        <v>286</v>
      </c>
      <c r="C63" s="1">
        <v>41389</v>
      </c>
      <c r="D63">
        <v>2400</v>
      </c>
      <c r="E63" t="s">
        <v>127</v>
      </c>
      <c r="F63">
        <v>2.6</v>
      </c>
      <c r="G63">
        <v>4.75</v>
      </c>
      <c r="H63">
        <v>1.85</v>
      </c>
      <c r="I63">
        <v>2.9</v>
      </c>
      <c r="J63">
        <v>2.9</v>
      </c>
      <c r="K63">
        <v>2049</v>
      </c>
      <c r="L63">
        <v>6155.71</v>
      </c>
      <c r="M63">
        <v>137000</v>
      </c>
      <c r="N63">
        <v>42375</v>
      </c>
      <c r="O63" s="1">
        <v>41381</v>
      </c>
    </row>
    <row r="64" spans="1:15">
      <c r="A64" t="str">
        <f t="shared" si="0"/>
        <v>HEROMOTOCOCE1500</v>
      </c>
      <c r="B64" t="s">
        <v>135</v>
      </c>
      <c r="C64" s="1">
        <v>41389</v>
      </c>
      <c r="D64">
        <v>1500</v>
      </c>
      <c r="E64" t="s">
        <v>127</v>
      </c>
      <c r="F64">
        <v>31</v>
      </c>
      <c r="G64">
        <v>40</v>
      </c>
      <c r="H64">
        <v>24.3</v>
      </c>
      <c r="I64">
        <v>33.049999999999997</v>
      </c>
      <c r="J64">
        <v>33.049999999999997</v>
      </c>
      <c r="K64">
        <v>2036</v>
      </c>
      <c r="L64">
        <v>3900.49</v>
      </c>
      <c r="M64">
        <v>171375</v>
      </c>
      <c r="N64">
        <v>75875</v>
      </c>
      <c r="O64" s="1">
        <v>41381</v>
      </c>
    </row>
    <row r="65" spans="1:15">
      <c r="A65" t="str">
        <f t="shared" si="0"/>
        <v>TCSPE1300</v>
      </c>
      <c r="B65" t="s">
        <v>305</v>
      </c>
      <c r="C65" s="1">
        <v>41389</v>
      </c>
      <c r="D65">
        <v>1300</v>
      </c>
      <c r="E65" t="s">
        <v>261</v>
      </c>
      <c r="F65">
        <v>12.9</v>
      </c>
      <c r="G65">
        <v>15.75</v>
      </c>
      <c r="H65">
        <v>6</v>
      </c>
      <c r="I65">
        <v>8</v>
      </c>
      <c r="J65">
        <v>8</v>
      </c>
      <c r="K65">
        <v>1979</v>
      </c>
      <c r="L65">
        <v>6475.18</v>
      </c>
      <c r="M65">
        <v>254750</v>
      </c>
      <c r="N65">
        <v>157750</v>
      </c>
      <c r="O65" s="1">
        <v>41381</v>
      </c>
    </row>
    <row r="66" spans="1:15">
      <c r="A66" t="str">
        <f t="shared" si="0"/>
        <v>JPASSOCIATCE75</v>
      </c>
      <c r="B66" t="s">
        <v>128</v>
      </c>
      <c r="C66" s="1">
        <v>41389</v>
      </c>
      <c r="D66">
        <v>75</v>
      </c>
      <c r="E66" t="s">
        <v>127</v>
      </c>
      <c r="F66">
        <v>2.25</v>
      </c>
      <c r="G66">
        <v>2.5499999999999998</v>
      </c>
      <c r="H66">
        <v>1.2</v>
      </c>
      <c r="I66">
        <v>1.85</v>
      </c>
      <c r="J66">
        <v>1.85</v>
      </c>
      <c r="K66">
        <v>1967</v>
      </c>
      <c r="L66">
        <v>6054.36</v>
      </c>
      <c r="M66">
        <v>3860000</v>
      </c>
      <c r="N66">
        <v>224000</v>
      </c>
      <c r="O66" s="1">
        <v>41381</v>
      </c>
    </row>
    <row r="67" spans="1:15">
      <c r="A67" t="str">
        <f t="shared" ref="A67:A130" si="1">B67&amp;E67&amp;D67</f>
        <v>LTCE1450</v>
      </c>
      <c r="B67" t="s">
        <v>289</v>
      </c>
      <c r="C67" s="1">
        <v>41389</v>
      </c>
      <c r="D67">
        <v>1450</v>
      </c>
      <c r="E67" t="s">
        <v>127</v>
      </c>
      <c r="F67">
        <v>23.9</v>
      </c>
      <c r="G67">
        <v>27.45</v>
      </c>
      <c r="H67">
        <v>11.1</v>
      </c>
      <c r="I67">
        <v>15.55</v>
      </c>
      <c r="J67">
        <v>15.55</v>
      </c>
      <c r="K67">
        <v>1961</v>
      </c>
      <c r="L67">
        <v>7193.6</v>
      </c>
      <c r="M67">
        <v>223000</v>
      </c>
      <c r="N67">
        <v>19000</v>
      </c>
      <c r="O67" s="1">
        <v>41381</v>
      </c>
    </row>
    <row r="68" spans="1:15">
      <c r="A68" t="str">
        <f t="shared" si="1"/>
        <v>LTPE1400</v>
      </c>
      <c r="B68" t="s">
        <v>289</v>
      </c>
      <c r="C68" s="1">
        <v>41389</v>
      </c>
      <c r="D68">
        <v>1400</v>
      </c>
      <c r="E68" t="s">
        <v>261</v>
      </c>
      <c r="F68">
        <v>10.050000000000001</v>
      </c>
      <c r="G68">
        <v>23.15</v>
      </c>
      <c r="H68">
        <v>10.050000000000001</v>
      </c>
      <c r="I68">
        <v>17.100000000000001</v>
      </c>
      <c r="J68">
        <v>17.100000000000001</v>
      </c>
      <c r="K68">
        <v>1961</v>
      </c>
      <c r="L68">
        <v>6950.79</v>
      </c>
      <c r="M68">
        <v>233750</v>
      </c>
      <c r="N68">
        <v>46250</v>
      </c>
      <c r="O68" s="1">
        <v>41381</v>
      </c>
    </row>
    <row r="69" spans="1:15">
      <c r="A69" t="str">
        <f t="shared" si="1"/>
        <v>ICICIBANKPE1100</v>
      </c>
      <c r="B69" t="s">
        <v>290</v>
      </c>
      <c r="C69" s="1">
        <v>41389</v>
      </c>
      <c r="D69">
        <v>1100</v>
      </c>
      <c r="E69" t="s">
        <v>261</v>
      </c>
      <c r="F69">
        <v>24.05</v>
      </c>
      <c r="G69">
        <v>28.9</v>
      </c>
      <c r="H69">
        <v>16.7</v>
      </c>
      <c r="I69">
        <v>22.5</v>
      </c>
      <c r="J69">
        <v>22.5</v>
      </c>
      <c r="K69">
        <v>1952</v>
      </c>
      <c r="L69">
        <v>5469.11</v>
      </c>
      <c r="M69">
        <v>139500</v>
      </c>
      <c r="N69">
        <v>107250</v>
      </c>
      <c r="O69" s="1">
        <v>41381</v>
      </c>
    </row>
    <row r="70" spans="1:15">
      <c r="A70" t="str">
        <f t="shared" si="1"/>
        <v>DLFCE240</v>
      </c>
      <c r="B70" t="s">
        <v>288</v>
      </c>
      <c r="C70" s="1">
        <v>41389</v>
      </c>
      <c r="D70">
        <v>240</v>
      </c>
      <c r="E70" t="s">
        <v>127</v>
      </c>
      <c r="F70">
        <v>13.25</v>
      </c>
      <c r="G70">
        <v>14.45</v>
      </c>
      <c r="H70">
        <v>7.85</v>
      </c>
      <c r="I70">
        <v>8.1999999999999993</v>
      </c>
      <c r="J70">
        <v>8.1999999999999993</v>
      </c>
      <c r="K70">
        <v>1950</v>
      </c>
      <c r="L70">
        <v>4890.07</v>
      </c>
      <c r="M70">
        <v>937000</v>
      </c>
      <c r="N70">
        <v>74000</v>
      </c>
      <c r="O70" s="1">
        <v>41381</v>
      </c>
    </row>
    <row r="71" spans="1:15">
      <c r="A71" t="str">
        <f t="shared" si="1"/>
        <v>INFYCE2250</v>
      </c>
      <c r="B71" t="s">
        <v>291</v>
      </c>
      <c r="C71" s="1">
        <v>41389</v>
      </c>
      <c r="D71">
        <v>2250</v>
      </c>
      <c r="E71" t="s">
        <v>127</v>
      </c>
      <c r="F71">
        <v>74.849999999999994</v>
      </c>
      <c r="G71">
        <v>84.05</v>
      </c>
      <c r="H71">
        <v>43.9</v>
      </c>
      <c r="I71">
        <v>57.25</v>
      </c>
      <c r="J71">
        <v>57.25</v>
      </c>
      <c r="K71">
        <v>1947</v>
      </c>
      <c r="L71">
        <v>5623.27</v>
      </c>
      <c r="M71">
        <v>63750</v>
      </c>
      <c r="N71">
        <v>-8875</v>
      </c>
      <c r="O71" s="1">
        <v>41381</v>
      </c>
    </row>
    <row r="72" spans="1:15">
      <c r="A72" t="str">
        <f t="shared" si="1"/>
        <v>ICICIBANKCE1150</v>
      </c>
      <c r="B72" t="s">
        <v>290</v>
      </c>
      <c r="C72" s="1">
        <v>41389</v>
      </c>
      <c r="D72">
        <v>1150</v>
      </c>
      <c r="E72" t="s">
        <v>127</v>
      </c>
      <c r="F72">
        <v>3.25</v>
      </c>
      <c r="G72">
        <v>6.4</v>
      </c>
      <c r="H72">
        <v>2.7</v>
      </c>
      <c r="I72">
        <v>3.75</v>
      </c>
      <c r="J72">
        <v>3.75</v>
      </c>
      <c r="K72">
        <v>1883</v>
      </c>
      <c r="L72">
        <v>5433.31</v>
      </c>
      <c r="M72">
        <v>190750</v>
      </c>
      <c r="N72">
        <v>-30000</v>
      </c>
      <c r="O72" s="1">
        <v>41381</v>
      </c>
    </row>
    <row r="73" spans="1:15">
      <c r="A73" t="str">
        <f t="shared" si="1"/>
        <v>MCDOWELL-NPE1900</v>
      </c>
      <c r="B73" t="s">
        <v>132</v>
      </c>
      <c r="C73" s="1">
        <v>41389</v>
      </c>
      <c r="D73">
        <v>1900</v>
      </c>
      <c r="E73" t="s">
        <v>261</v>
      </c>
      <c r="F73">
        <v>20.95</v>
      </c>
      <c r="G73">
        <v>22.6</v>
      </c>
      <c r="H73">
        <v>6.55</v>
      </c>
      <c r="I73">
        <v>7.55</v>
      </c>
      <c r="J73">
        <v>7.55</v>
      </c>
      <c r="K73">
        <v>1881</v>
      </c>
      <c r="L73">
        <v>8984.51</v>
      </c>
      <c r="M73">
        <v>252500</v>
      </c>
      <c r="N73">
        <v>35750</v>
      </c>
      <c r="O73" s="1">
        <v>41381</v>
      </c>
    </row>
    <row r="74" spans="1:15">
      <c r="A74" t="str">
        <f t="shared" si="1"/>
        <v>DLFPE230</v>
      </c>
      <c r="B74" t="s">
        <v>288</v>
      </c>
      <c r="C74" s="1">
        <v>41389</v>
      </c>
      <c r="D74">
        <v>230</v>
      </c>
      <c r="E74" t="s">
        <v>261</v>
      </c>
      <c r="F74">
        <v>2.2999999999999998</v>
      </c>
      <c r="G74">
        <v>2.8</v>
      </c>
      <c r="H74">
        <v>1.2</v>
      </c>
      <c r="I74">
        <v>2.5</v>
      </c>
      <c r="J74">
        <v>2.5</v>
      </c>
      <c r="K74">
        <v>1838</v>
      </c>
      <c r="L74">
        <v>4262.8500000000004</v>
      </c>
      <c r="M74">
        <v>1908000</v>
      </c>
      <c r="N74">
        <v>-223000</v>
      </c>
      <c r="O74" s="1">
        <v>41381</v>
      </c>
    </row>
    <row r="75" spans="1:15">
      <c r="A75" t="str">
        <f t="shared" si="1"/>
        <v>TATASTEELCE310</v>
      </c>
      <c r="B75" t="s">
        <v>292</v>
      </c>
      <c r="C75" s="1">
        <v>41389</v>
      </c>
      <c r="D75">
        <v>310</v>
      </c>
      <c r="E75" t="s">
        <v>127</v>
      </c>
      <c r="F75">
        <v>4.3499999999999996</v>
      </c>
      <c r="G75">
        <v>5.05</v>
      </c>
      <c r="H75">
        <v>2.5499999999999998</v>
      </c>
      <c r="I75">
        <v>3</v>
      </c>
      <c r="J75">
        <v>3</v>
      </c>
      <c r="K75">
        <v>1829</v>
      </c>
      <c r="L75">
        <v>5743.1</v>
      </c>
      <c r="M75">
        <v>1182000</v>
      </c>
      <c r="N75">
        <v>193000</v>
      </c>
      <c r="O75" s="1">
        <v>41381</v>
      </c>
    </row>
    <row r="76" spans="1:15">
      <c r="A76" t="str">
        <f t="shared" si="1"/>
        <v>RELIANCECE880</v>
      </c>
      <c r="B76" t="s">
        <v>287</v>
      </c>
      <c r="C76" s="1">
        <v>41389</v>
      </c>
      <c r="D76">
        <v>880</v>
      </c>
      <c r="E76" t="s">
        <v>127</v>
      </c>
      <c r="F76">
        <v>1</v>
      </c>
      <c r="G76">
        <v>2.8</v>
      </c>
      <c r="H76">
        <v>0.4</v>
      </c>
      <c r="I76">
        <v>0.55000000000000004</v>
      </c>
      <c r="J76">
        <v>0.55000000000000004</v>
      </c>
      <c r="K76">
        <v>1819</v>
      </c>
      <c r="L76">
        <v>4005.1</v>
      </c>
      <c r="M76">
        <v>250000</v>
      </c>
      <c r="N76">
        <v>-116250</v>
      </c>
      <c r="O76" s="1">
        <v>41381</v>
      </c>
    </row>
    <row r="77" spans="1:15">
      <c r="A77" t="str">
        <f t="shared" si="1"/>
        <v>FRLCE150</v>
      </c>
      <c r="B77" t="s">
        <v>555</v>
      </c>
      <c r="C77" s="1">
        <v>41389</v>
      </c>
      <c r="D77">
        <v>150</v>
      </c>
      <c r="E77" t="s">
        <v>127</v>
      </c>
      <c r="F77">
        <v>2</v>
      </c>
      <c r="G77">
        <v>6.6</v>
      </c>
      <c r="H77">
        <v>2</v>
      </c>
      <c r="I77">
        <v>4</v>
      </c>
      <c r="J77">
        <v>4</v>
      </c>
      <c r="K77">
        <v>1782</v>
      </c>
      <c r="L77">
        <v>5498.32</v>
      </c>
      <c r="M77">
        <v>428000</v>
      </c>
      <c r="N77">
        <v>428000</v>
      </c>
      <c r="O77" s="1">
        <v>41381</v>
      </c>
    </row>
    <row r="78" spans="1:15">
      <c r="A78" t="str">
        <f t="shared" si="1"/>
        <v>AXISBANKCE1400</v>
      </c>
      <c r="B78" t="s">
        <v>295</v>
      </c>
      <c r="C78" s="1">
        <v>41389</v>
      </c>
      <c r="D78">
        <v>1400</v>
      </c>
      <c r="E78" t="s">
        <v>127</v>
      </c>
      <c r="F78">
        <v>20.9</v>
      </c>
      <c r="G78">
        <v>26.7</v>
      </c>
      <c r="H78">
        <v>16.350000000000001</v>
      </c>
      <c r="I78">
        <v>19.75</v>
      </c>
      <c r="J78">
        <v>19.75</v>
      </c>
      <c r="K78">
        <v>1773</v>
      </c>
      <c r="L78">
        <v>6298.64</v>
      </c>
      <c r="M78">
        <v>122250</v>
      </c>
      <c r="N78">
        <v>11500</v>
      </c>
      <c r="O78" s="1">
        <v>41381</v>
      </c>
    </row>
    <row r="79" spans="1:15">
      <c r="A79" t="str">
        <f t="shared" si="1"/>
        <v>JPASSOCIATCE80</v>
      </c>
      <c r="B79" t="s">
        <v>128</v>
      </c>
      <c r="C79" s="1">
        <v>41389</v>
      </c>
      <c r="D79">
        <v>80</v>
      </c>
      <c r="E79" t="s">
        <v>127</v>
      </c>
      <c r="F79">
        <v>0.6</v>
      </c>
      <c r="G79">
        <v>0.7</v>
      </c>
      <c r="H79">
        <v>0.25</v>
      </c>
      <c r="I79">
        <v>0.4</v>
      </c>
      <c r="J79">
        <v>0.4</v>
      </c>
      <c r="K79">
        <v>1747</v>
      </c>
      <c r="L79">
        <v>5624.36</v>
      </c>
      <c r="M79">
        <v>3836000</v>
      </c>
      <c r="N79">
        <v>236000</v>
      </c>
      <c r="O79" s="1">
        <v>41381</v>
      </c>
    </row>
    <row r="80" spans="1:15">
      <c r="A80" t="str">
        <f t="shared" si="1"/>
        <v>RELIANCEPE720</v>
      </c>
      <c r="B80" t="s">
        <v>287</v>
      </c>
      <c r="C80" s="1">
        <v>41389</v>
      </c>
      <c r="D80">
        <v>720</v>
      </c>
      <c r="E80" t="s">
        <v>261</v>
      </c>
      <c r="F80">
        <v>2.95</v>
      </c>
      <c r="G80">
        <v>2.95</v>
      </c>
      <c r="H80">
        <v>0.8</v>
      </c>
      <c r="I80">
        <v>1.55</v>
      </c>
      <c r="J80">
        <v>1.55</v>
      </c>
      <c r="K80">
        <v>1681</v>
      </c>
      <c r="L80">
        <v>3031.14</v>
      </c>
      <c r="M80">
        <v>248500</v>
      </c>
      <c r="N80">
        <v>-147500</v>
      </c>
      <c r="O80" s="1">
        <v>41381</v>
      </c>
    </row>
    <row r="81" spans="1:15">
      <c r="A81" t="str">
        <f t="shared" si="1"/>
        <v>TCSCE1450</v>
      </c>
      <c r="B81" t="s">
        <v>305</v>
      </c>
      <c r="C81" s="1">
        <v>41389</v>
      </c>
      <c r="D81">
        <v>1450</v>
      </c>
      <c r="E81" t="s">
        <v>127</v>
      </c>
      <c r="F81">
        <v>92.95</v>
      </c>
      <c r="G81">
        <v>92.95</v>
      </c>
      <c r="H81">
        <v>42</v>
      </c>
      <c r="I81">
        <v>57.3</v>
      </c>
      <c r="J81">
        <v>57.3</v>
      </c>
      <c r="K81">
        <v>1661</v>
      </c>
      <c r="L81">
        <v>6258.3</v>
      </c>
      <c r="M81">
        <v>201500</v>
      </c>
      <c r="N81">
        <v>173500</v>
      </c>
      <c r="O81" s="1">
        <v>41381</v>
      </c>
    </row>
    <row r="82" spans="1:15">
      <c r="A82" t="str">
        <f t="shared" si="1"/>
        <v>RCOMPE80</v>
      </c>
      <c r="B82" t="s">
        <v>294</v>
      </c>
      <c r="C82" s="1">
        <v>41389</v>
      </c>
      <c r="D82">
        <v>80</v>
      </c>
      <c r="E82" t="s">
        <v>261</v>
      </c>
      <c r="F82">
        <v>1.85</v>
      </c>
      <c r="G82">
        <v>2.6</v>
      </c>
      <c r="H82">
        <v>1.6</v>
      </c>
      <c r="I82">
        <v>2</v>
      </c>
      <c r="J82">
        <v>2</v>
      </c>
      <c r="K82">
        <v>1602</v>
      </c>
      <c r="L82">
        <v>5259.67</v>
      </c>
      <c r="M82">
        <v>3260000</v>
      </c>
      <c r="N82">
        <v>784000</v>
      </c>
      <c r="O82" s="1">
        <v>41381</v>
      </c>
    </row>
    <row r="83" spans="1:15">
      <c r="A83" t="str">
        <f t="shared" si="1"/>
        <v>HINDALCOCE95</v>
      </c>
      <c r="B83" t="s">
        <v>301</v>
      </c>
      <c r="C83" s="1">
        <v>41389</v>
      </c>
      <c r="D83">
        <v>95</v>
      </c>
      <c r="E83" t="s">
        <v>127</v>
      </c>
      <c r="F83">
        <v>1.55</v>
      </c>
      <c r="G83">
        <v>1.9</v>
      </c>
      <c r="H83">
        <v>0.85</v>
      </c>
      <c r="I83">
        <v>1.45</v>
      </c>
      <c r="J83">
        <v>1.45</v>
      </c>
      <c r="K83">
        <v>1592</v>
      </c>
      <c r="L83">
        <v>3070.82</v>
      </c>
      <c r="M83">
        <v>2290000</v>
      </c>
      <c r="N83">
        <v>36000</v>
      </c>
      <c r="O83" s="1">
        <v>41381</v>
      </c>
    </row>
    <row r="84" spans="1:15">
      <c r="A84" t="str">
        <f t="shared" si="1"/>
        <v>DLFPE250</v>
      </c>
      <c r="B84" t="s">
        <v>288</v>
      </c>
      <c r="C84" s="1">
        <v>41389</v>
      </c>
      <c r="D84">
        <v>250</v>
      </c>
      <c r="E84" t="s">
        <v>261</v>
      </c>
      <c r="F84">
        <v>8.1999999999999993</v>
      </c>
      <c r="G84">
        <v>11.05</v>
      </c>
      <c r="H84">
        <v>6.1</v>
      </c>
      <c r="I84">
        <v>10.8</v>
      </c>
      <c r="J84">
        <v>10.8</v>
      </c>
      <c r="K84">
        <v>1586</v>
      </c>
      <c r="L84">
        <v>4102.25</v>
      </c>
      <c r="M84">
        <v>1350000</v>
      </c>
      <c r="N84">
        <v>-188000</v>
      </c>
      <c r="O84" s="1">
        <v>41381</v>
      </c>
    </row>
    <row r="85" spans="1:15">
      <c r="A85" t="str">
        <f t="shared" si="1"/>
        <v>TCSCE1650</v>
      </c>
      <c r="B85" t="s">
        <v>305</v>
      </c>
      <c r="C85" s="1">
        <v>41389</v>
      </c>
      <c r="D85">
        <v>1650</v>
      </c>
      <c r="E85" t="s">
        <v>127</v>
      </c>
      <c r="F85">
        <v>12.1</v>
      </c>
      <c r="G85">
        <v>12.5</v>
      </c>
      <c r="H85">
        <v>3.2</v>
      </c>
      <c r="I85">
        <v>4.0999999999999996</v>
      </c>
      <c r="J85">
        <v>4.0999999999999996</v>
      </c>
      <c r="K85">
        <v>1573</v>
      </c>
      <c r="L85">
        <v>6510.65</v>
      </c>
      <c r="M85">
        <v>272000</v>
      </c>
      <c r="N85">
        <v>84250</v>
      </c>
      <c r="O85" s="1">
        <v>41381</v>
      </c>
    </row>
    <row r="86" spans="1:15">
      <c r="A86" t="str">
        <f t="shared" si="1"/>
        <v>SBINCE2150</v>
      </c>
      <c r="B86" t="s">
        <v>286</v>
      </c>
      <c r="C86" s="1">
        <v>41389</v>
      </c>
      <c r="D86">
        <v>2150</v>
      </c>
      <c r="E86" t="s">
        <v>127</v>
      </c>
      <c r="F86">
        <v>70</v>
      </c>
      <c r="G86">
        <v>118.75</v>
      </c>
      <c r="H86">
        <v>69.3</v>
      </c>
      <c r="I86">
        <v>97.55</v>
      </c>
      <c r="J86">
        <v>97.55</v>
      </c>
      <c r="K86">
        <v>1570</v>
      </c>
      <c r="L86">
        <v>4405.18</v>
      </c>
      <c r="M86">
        <v>209375</v>
      </c>
      <c r="N86">
        <v>-56625</v>
      </c>
      <c r="O86" s="1">
        <v>41381</v>
      </c>
    </row>
    <row r="87" spans="1:15">
      <c r="A87" t="str">
        <f t="shared" si="1"/>
        <v>MCDOWELL-NCE2000</v>
      </c>
      <c r="B87" t="s">
        <v>132</v>
      </c>
      <c r="C87" s="1">
        <v>41389</v>
      </c>
      <c r="D87">
        <v>2000</v>
      </c>
      <c r="E87" t="s">
        <v>127</v>
      </c>
      <c r="F87">
        <v>70.900000000000006</v>
      </c>
      <c r="G87">
        <v>210</v>
      </c>
      <c r="H87">
        <v>66.099999999999994</v>
      </c>
      <c r="I87">
        <v>170.35</v>
      </c>
      <c r="J87">
        <v>170.35</v>
      </c>
      <c r="K87">
        <v>1523</v>
      </c>
      <c r="L87">
        <v>8123.25</v>
      </c>
      <c r="M87">
        <v>212750</v>
      </c>
      <c r="N87">
        <v>-20250</v>
      </c>
      <c r="O87" s="1">
        <v>41381</v>
      </c>
    </row>
    <row r="88" spans="1:15">
      <c r="A88" t="str">
        <f t="shared" si="1"/>
        <v>ICICIBANKCE1120</v>
      </c>
      <c r="B88" t="s">
        <v>290</v>
      </c>
      <c r="C88" s="1">
        <v>41389</v>
      </c>
      <c r="D88">
        <v>1120</v>
      </c>
      <c r="E88" t="s">
        <v>127</v>
      </c>
      <c r="F88">
        <v>7.55</v>
      </c>
      <c r="G88">
        <v>15.4</v>
      </c>
      <c r="H88">
        <v>6.9</v>
      </c>
      <c r="I88">
        <v>10.15</v>
      </c>
      <c r="J88">
        <v>10.15</v>
      </c>
      <c r="K88">
        <v>1398</v>
      </c>
      <c r="L88">
        <v>3953.81</v>
      </c>
      <c r="M88">
        <v>122750</v>
      </c>
      <c r="N88">
        <v>30000</v>
      </c>
      <c r="O88" s="1">
        <v>41381</v>
      </c>
    </row>
    <row r="89" spans="1:15">
      <c r="A89" t="str">
        <f t="shared" si="1"/>
        <v>HCLTECHCE760</v>
      </c>
      <c r="B89" t="s">
        <v>337</v>
      </c>
      <c r="C89" s="1">
        <v>41389</v>
      </c>
      <c r="D89">
        <v>760</v>
      </c>
      <c r="E89" t="s">
        <v>127</v>
      </c>
      <c r="F89">
        <v>45.3</v>
      </c>
      <c r="G89">
        <v>47</v>
      </c>
      <c r="H89">
        <v>12</v>
      </c>
      <c r="I89">
        <v>14.25</v>
      </c>
      <c r="J89">
        <v>14.25</v>
      </c>
      <c r="K89">
        <v>1387</v>
      </c>
      <c r="L89">
        <v>5406.93</v>
      </c>
      <c r="M89">
        <v>237000</v>
      </c>
      <c r="N89">
        <v>116500</v>
      </c>
      <c r="O89" s="1">
        <v>41381</v>
      </c>
    </row>
    <row r="90" spans="1:15">
      <c r="A90" t="str">
        <f t="shared" si="1"/>
        <v>MCDOWELL-NCE2250</v>
      </c>
      <c r="B90" t="s">
        <v>132</v>
      </c>
      <c r="C90" s="1">
        <v>41389</v>
      </c>
      <c r="D90">
        <v>2250</v>
      </c>
      <c r="E90" t="s">
        <v>127</v>
      </c>
      <c r="F90">
        <v>8.5</v>
      </c>
      <c r="G90">
        <v>47.9</v>
      </c>
      <c r="H90">
        <v>8.5</v>
      </c>
      <c r="I90">
        <v>27.85</v>
      </c>
      <c r="J90">
        <v>27.85</v>
      </c>
      <c r="K90">
        <v>1380</v>
      </c>
      <c r="L90">
        <v>7873.06</v>
      </c>
      <c r="M90">
        <v>45250</v>
      </c>
      <c r="N90">
        <v>39750</v>
      </c>
      <c r="O90" s="1">
        <v>41381</v>
      </c>
    </row>
    <row r="91" spans="1:15">
      <c r="A91" t="str">
        <f t="shared" si="1"/>
        <v>JPASSOCIATPE70</v>
      </c>
      <c r="B91" t="s">
        <v>128</v>
      </c>
      <c r="C91" s="1">
        <v>41389</v>
      </c>
      <c r="D91">
        <v>70</v>
      </c>
      <c r="E91" t="s">
        <v>261</v>
      </c>
      <c r="F91">
        <v>0.75</v>
      </c>
      <c r="G91">
        <v>1.2</v>
      </c>
      <c r="H91">
        <v>0.65</v>
      </c>
      <c r="I91">
        <v>0.8</v>
      </c>
      <c r="J91">
        <v>0.8</v>
      </c>
      <c r="K91">
        <v>1366</v>
      </c>
      <c r="L91">
        <v>3871.25</v>
      </c>
      <c r="M91">
        <v>5748000</v>
      </c>
      <c r="N91">
        <v>340000</v>
      </c>
      <c r="O91" s="1">
        <v>41381</v>
      </c>
    </row>
    <row r="92" spans="1:15">
      <c r="A92" t="str">
        <f t="shared" si="1"/>
        <v>ICICIBANKPE1080</v>
      </c>
      <c r="B92" t="s">
        <v>290</v>
      </c>
      <c r="C92" s="1">
        <v>41389</v>
      </c>
      <c r="D92">
        <v>1080</v>
      </c>
      <c r="E92" t="s">
        <v>261</v>
      </c>
      <c r="F92">
        <v>19.100000000000001</v>
      </c>
      <c r="G92">
        <v>19.100000000000001</v>
      </c>
      <c r="H92">
        <v>10.15</v>
      </c>
      <c r="I92">
        <v>13.85</v>
      </c>
      <c r="J92">
        <v>13.85</v>
      </c>
      <c r="K92">
        <v>1310</v>
      </c>
      <c r="L92">
        <v>3581.93</v>
      </c>
      <c r="M92">
        <v>88750</v>
      </c>
      <c r="N92">
        <v>70500</v>
      </c>
      <c r="O92" s="1">
        <v>41381</v>
      </c>
    </row>
    <row r="93" spans="1:15">
      <c r="A93" t="str">
        <f t="shared" si="1"/>
        <v>MCDOWELL-NPE1800</v>
      </c>
      <c r="B93" t="s">
        <v>132</v>
      </c>
      <c r="C93" s="1">
        <v>41389</v>
      </c>
      <c r="D93">
        <v>1800</v>
      </c>
      <c r="E93" t="s">
        <v>261</v>
      </c>
      <c r="F93">
        <v>8</v>
      </c>
      <c r="G93">
        <v>8.5</v>
      </c>
      <c r="H93">
        <v>3.25</v>
      </c>
      <c r="I93">
        <v>4.4000000000000004</v>
      </c>
      <c r="J93">
        <v>4.4000000000000004</v>
      </c>
      <c r="K93">
        <v>1306</v>
      </c>
      <c r="L93">
        <v>5892.88</v>
      </c>
      <c r="M93">
        <v>386000</v>
      </c>
      <c r="N93">
        <v>16750</v>
      </c>
      <c r="O93" s="1">
        <v>41381</v>
      </c>
    </row>
    <row r="94" spans="1:15">
      <c r="A94" t="str">
        <f t="shared" si="1"/>
        <v>RELINFRACE360</v>
      </c>
      <c r="B94" t="s">
        <v>308</v>
      </c>
      <c r="C94" s="1">
        <v>41389</v>
      </c>
      <c r="D94">
        <v>360</v>
      </c>
      <c r="E94" t="s">
        <v>127</v>
      </c>
      <c r="F94">
        <v>18.899999999999999</v>
      </c>
      <c r="G94">
        <v>20</v>
      </c>
      <c r="H94">
        <v>7.55</v>
      </c>
      <c r="I94">
        <v>9.6999999999999993</v>
      </c>
      <c r="J94">
        <v>9.6999999999999993</v>
      </c>
      <c r="K94">
        <v>1289</v>
      </c>
      <c r="L94">
        <v>2401.36</v>
      </c>
      <c r="M94">
        <v>334500</v>
      </c>
      <c r="N94">
        <v>-37000</v>
      </c>
      <c r="O94" s="1">
        <v>41381</v>
      </c>
    </row>
    <row r="95" spans="1:15">
      <c r="A95" t="str">
        <f t="shared" si="1"/>
        <v>YESBANKPE460</v>
      </c>
      <c r="B95" t="s">
        <v>302</v>
      </c>
      <c r="C95" s="1">
        <v>41389</v>
      </c>
      <c r="D95">
        <v>460</v>
      </c>
      <c r="E95" t="s">
        <v>261</v>
      </c>
      <c r="F95">
        <v>7</v>
      </c>
      <c r="G95">
        <v>7.8</v>
      </c>
      <c r="H95">
        <v>2.2000000000000002</v>
      </c>
      <c r="I95">
        <v>3.45</v>
      </c>
      <c r="J95">
        <v>3.45</v>
      </c>
      <c r="K95">
        <v>1256</v>
      </c>
      <c r="L95">
        <v>5837.45</v>
      </c>
      <c r="M95">
        <v>395000</v>
      </c>
      <c r="N95">
        <v>202000</v>
      </c>
      <c r="O95" s="1">
        <v>41381</v>
      </c>
    </row>
    <row r="96" spans="1:15">
      <c r="A96" t="str">
        <f t="shared" si="1"/>
        <v>TCSCE1520</v>
      </c>
      <c r="B96" t="s">
        <v>305</v>
      </c>
      <c r="C96" s="1">
        <v>41389</v>
      </c>
      <c r="D96">
        <v>1520</v>
      </c>
      <c r="E96" t="s">
        <v>127</v>
      </c>
      <c r="F96">
        <v>53</v>
      </c>
      <c r="G96">
        <v>56</v>
      </c>
      <c r="H96">
        <v>20</v>
      </c>
      <c r="I96">
        <v>25.35</v>
      </c>
      <c r="J96">
        <v>25.35</v>
      </c>
      <c r="K96">
        <v>1255</v>
      </c>
      <c r="L96">
        <v>4869.7700000000004</v>
      </c>
      <c r="M96">
        <v>191750</v>
      </c>
      <c r="N96">
        <v>118000</v>
      </c>
      <c r="O96" s="1">
        <v>41381</v>
      </c>
    </row>
    <row r="97" spans="1:15">
      <c r="A97" t="str">
        <f t="shared" si="1"/>
        <v>HCLTECHPE780</v>
      </c>
      <c r="B97" t="s">
        <v>337</v>
      </c>
      <c r="C97" s="1">
        <v>41389</v>
      </c>
      <c r="D97">
        <v>780</v>
      </c>
      <c r="E97" t="s">
        <v>261</v>
      </c>
      <c r="F97">
        <v>15.9</v>
      </c>
      <c r="G97">
        <v>41</v>
      </c>
      <c r="H97">
        <v>9</v>
      </c>
      <c r="I97">
        <v>34</v>
      </c>
      <c r="J97">
        <v>34</v>
      </c>
      <c r="K97">
        <v>1248</v>
      </c>
      <c r="L97">
        <v>5008.24</v>
      </c>
      <c r="M97">
        <v>137500</v>
      </c>
      <c r="N97">
        <v>82500</v>
      </c>
      <c r="O97" s="1">
        <v>41381</v>
      </c>
    </row>
    <row r="98" spans="1:15">
      <c r="A98" t="str">
        <f t="shared" si="1"/>
        <v>UNITECHCE25</v>
      </c>
      <c r="B98" t="s">
        <v>296</v>
      </c>
      <c r="C98" s="1">
        <v>41389</v>
      </c>
      <c r="D98">
        <v>25</v>
      </c>
      <c r="E98" t="s">
        <v>127</v>
      </c>
      <c r="F98">
        <v>1.85</v>
      </c>
      <c r="G98">
        <v>3.6</v>
      </c>
      <c r="H98">
        <v>1.5</v>
      </c>
      <c r="I98">
        <v>2.5</v>
      </c>
      <c r="J98">
        <v>2.5</v>
      </c>
      <c r="K98">
        <v>1246</v>
      </c>
      <c r="L98">
        <v>3450.41</v>
      </c>
      <c r="M98">
        <v>2300000</v>
      </c>
      <c r="N98">
        <v>-3080000</v>
      </c>
      <c r="O98" s="1">
        <v>41381</v>
      </c>
    </row>
    <row r="99" spans="1:15">
      <c r="A99" t="str">
        <f t="shared" si="1"/>
        <v>RELIANCEPE700</v>
      </c>
      <c r="B99" t="s">
        <v>287</v>
      </c>
      <c r="C99" s="1">
        <v>41389</v>
      </c>
      <c r="D99">
        <v>700</v>
      </c>
      <c r="E99" t="s">
        <v>261</v>
      </c>
      <c r="F99">
        <v>1</v>
      </c>
      <c r="G99">
        <v>1</v>
      </c>
      <c r="H99">
        <v>0.55000000000000004</v>
      </c>
      <c r="I99">
        <v>0.9</v>
      </c>
      <c r="J99">
        <v>0.9</v>
      </c>
      <c r="K99">
        <v>1209</v>
      </c>
      <c r="L99">
        <v>2118.08</v>
      </c>
      <c r="M99">
        <v>302000</v>
      </c>
      <c r="N99">
        <v>-120000</v>
      </c>
      <c r="O99" s="1">
        <v>41381</v>
      </c>
    </row>
    <row r="100" spans="1:15">
      <c r="A100" t="str">
        <f t="shared" si="1"/>
        <v>ICICIBANKCE1140</v>
      </c>
      <c r="B100" t="s">
        <v>290</v>
      </c>
      <c r="C100" s="1">
        <v>41389</v>
      </c>
      <c r="D100">
        <v>1140</v>
      </c>
      <c r="E100" t="s">
        <v>127</v>
      </c>
      <c r="F100">
        <v>4</v>
      </c>
      <c r="G100">
        <v>8.6999999999999993</v>
      </c>
      <c r="H100">
        <v>3.75</v>
      </c>
      <c r="I100">
        <v>5.25</v>
      </c>
      <c r="J100">
        <v>5.25</v>
      </c>
      <c r="K100">
        <v>1206</v>
      </c>
      <c r="L100">
        <v>3454.82</v>
      </c>
      <c r="M100">
        <v>55750</v>
      </c>
      <c r="N100">
        <v>-17000</v>
      </c>
      <c r="O100" s="1">
        <v>41381</v>
      </c>
    </row>
    <row r="101" spans="1:15">
      <c r="A101" t="str">
        <f t="shared" si="1"/>
        <v>YESBANKPE470</v>
      </c>
      <c r="B101" t="s">
        <v>302</v>
      </c>
      <c r="C101" s="1">
        <v>41389</v>
      </c>
      <c r="D101">
        <v>470</v>
      </c>
      <c r="E101" t="s">
        <v>261</v>
      </c>
      <c r="F101">
        <v>9.4</v>
      </c>
      <c r="G101">
        <v>12.05</v>
      </c>
      <c r="H101">
        <v>3.8</v>
      </c>
      <c r="I101">
        <v>5.85</v>
      </c>
      <c r="J101">
        <v>5.85</v>
      </c>
      <c r="K101">
        <v>1196</v>
      </c>
      <c r="L101">
        <v>5711.1</v>
      </c>
      <c r="M101">
        <v>251000</v>
      </c>
      <c r="N101">
        <v>233000</v>
      </c>
      <c r="O101" s="1">
        <v>41381</v>
      </c>
    </row>
    <row r="102" spans="1:15">
      <c r="A102" t="str">
        <f t="shared" si="1"/>
        <v>LTCE1500</v>
      </c>
      <c r="B102" t="s">
        <v>289</v>
      </c>
      <c r="C102" s="1">
        <v>41389</v>
      </c>
      <c r="D102">
        <v>1500</v>
      </c>
      <c r="E102" t="s">
        <v>127</v>
      </c>
      <c r="F102">
        <v>8</v>
      </c>
      <c r="G102">
        <v>9.8000000000000007</v>
      </c>
      <c r="H102">
        <v>3.2</v>
      </c>
      <c r="I102">
        <v>4.5999999999999996</v>
      </c>
      <c r="J102">
        <v>4.5999999999999996</v>
      </c>
      <c r="K102">
        <v>1190</v>
      </c>
      <c r="L102">
        <v>4479.66</v>
      </c>
      <c r="M102">
        <v>274750</v>
      </c>
      <c r="N102">
        <v>35500</v>
      </c>
      <c r="O102" s="1">
        <v>41381</v>
      </c>
    </row>
    <row r="103" spans="1:15">
      <c r="A103" t="str">
        <f t="shared" si="1"/>
        <v>TATASTEELCE320</v>
      </c>
      <c r="B103" t="s">
        <v>292</v>
      </c>
      <c r="C103" s="1">
        <v>41389</v>
      </c>
      <c r="D103">
        <v>320</v>
      </c>
      <c r="E103" t="s">
        <v>127</v>
      </c>
      <c r="F103">
        <v>2.15</v>
      </c>
      <c r="G103">
        <v>2.4500000000000002</v>
      </c>
      <c r="H103">
        <v>1.2</v>
      </c>
      <c r="I103">
        <v>1.45</v>
      </c>
      <c r="J103">
        <v>1.45</v>
      </c>
      <c r="K103">
        <v>1186</v>
      </c>
      <c r="L103">
        <v>3817.25</v>
      </c>
      <c r="M103">
        <v>2076000</v>
      </c>
      <c r="N103">
        <v>128000</v>
      </c>
      <c r="O103" s="1">
        <v>41381</v>
      </c>
    </row>
    <row r="104" spans="1:15">
      <c r="A104" t="str">
        <f t="shared" si="1"/>
        <v>INFYPE2000</v>
      </c>
      <c r="B104" t="s">
        <v>291</v>
      </c>
      <c r="C104" s="1">
        <v>41389</v>
      </c>
      <c r="D104">
        <v>2000</v>
      </c>
      <c r="E104" t="s">
        <v>261</v>
      </c>
      <c r="F104">
        <v>1.7</v>
      </c>
      <c r="G104">
        <v>3.85</v>
      </c>
      <c r="H104">
        <v>1.6</v>
      </c>
      <c r="I104">
        <v>1.7</v>
      </c>
      <c r="J104">
        <v>1.7</v>
      </c>
      <c r="K104">
        <v>1148</v>
      </c>
      <c r="L104">
        <v>2872.9</v>
      </c>
      <c r="M104">
        <v>338250</v>
      </c>
      <c r="N104">
        <v>-51875</v>
      </c>
      <c r="O104" s="1">
        <v>41381</v>
      </c>
    </row>
    <row r="105" spans="1:15">
      <c r="A105" t="str">
        <f t="shared" si="1"/>
        <v>HCLTECHCE840</v>
      </c>
      <c r="B105" t="s">
        <v>337</v>
      </c>
      <c r="C105" s="1">
        <v>41389</v>
      </c>
      <c r="D105">
        <v>840</v>
      </c>
      <c r="E105" t="s">
        <v>127</v>
      </c>
      <c r="F105">
        <v>10.55</v>
      </c>
      <c r="G105">
        <v>10.55</v>
      </c>
      <c r="H105">
        <v>1.3</v>
      </c>
      <c r="I105">
        <v>1.65</v>
      </c>
      <c r="J105">
        <v>1.65</v>
      </c>
      <c r="K105">
        <v>1137</v>
      </c>
      <c r="L105">
        <v>4795.16</v>
      </c>
      <c r="M105">
        <v>199000</v>
      </c>
      <c r="N105">
        <v>59000</v>
      </c>
      <c r="O105" s="1">
        <v>41381</v>
      </c>
    </row>
    <row r="106" spans="1:15">
      <c r="A106" t="str">
        <f t="shared" si="1"/>
        <v>MCDOWELL-NPE1950</v>
      </c>
      <c r="B106" t="s">
        <v>132</v>
      </c>
      <c r="C106" s="1">
        <v>41389</v>
      </c>
      <c r="D106">
        <v>1950</v>
      </c>
      <c r="E106" t="s">
        <v>261</v>
      </c>
      <c r="F106">
        <v>34</v>
      </c>
      <c r="G106">
        <v>35.35</v>
      </c>
      <c r="H106">
        <v>9</v>
      </c>
      <c r="I106">
        <v>10.7</v>
      </c>
      <c r="J106">
        <v>10.7</v>
      </c>
      <c r="K106">
        <v>1130</v>
      </c>
      <c r="L106">
        <v>5553.44</v>
      </c>
      <c r="M106">
        <v>112000</v>
      </c>
      <c r="N106">
        <v>34500</v>
      </c>
      <c r="O106" s="1">
        <v>41381</v>
      </c>
    </row>
    <row r="107" spans="1:15">
      <c r="A107" t="str">
        <f t="shared" si="1"/>
        <v>DLFCE270</v>
      </c>
      <c r="B107" t="s">
        <v>288</v>
      </c>
      <c r="C107" s="1">
        <v>41389</v>
      </c>
      <c r="D107">
        <v>270</v>
      </c>
      <c r="E107" t="s">
        <v>127</v>
      </c>
      <c r="F107">
        <v>1.35</v>
      </c>
      <c r="G107">
        <v>1.75</v>
      </c>
      <c r="H107">
        <v>0.7</v>
      </c>
      <c r="I107">
        <v>0.75</v>
      </c>
      <c r="J107">
        <v>0.75</v>
      </c>
      <c r="K107">
        <v>1128</v>
      </c>
      <c r="L107">
        <v>3059.72</v>
      </c>
      <c r="M107">
        <v>1370000</v>
      </c>
      <c r="N107">
        <v>62000</v>
      </c>
      <c r="O107" s="1">
        <v>41381</v>
      </c>
    </row>
    <row r="108" spans="1:15">
      <c r="A108" t="str">
        <f t="shared" si="1"/>
        <v>UNITECHPE27.5</v>
      </c>
      <c r="B108" t="s">
        <v>296</v>
      </c>
      <c r="C108" s="1">
        <v>41389</v>
      </c>
      <c r="D108">
        <v>27.5</v>
      </c>
      <c r="E108" t="s">
        <v>261</v>
      </c>
      <c r="F108">
        <v>1.7</v>
      </c>
      <c r="G108">
        <v>1.85</v>
      </c>
      <c r="H108">
        <v>0.95</v>
      </c>
      <c r="I108">
        <v>1.45</v>
      </c>
      <c r="J108">
        <v>1.45</v>
      </c>
      <c r="K108">
        <v>1128</v>
      </c>
      <c r="L108">
        <v>3239.26</v>
      </c>
      <c r="M108">
        <v>3000000</v>
      </c>
      <c r="N108">
        <v>2510000</v>
      </c>
      <c r="O108" s="1">
        <v>41381</v>
      </c>
    </row>
    <row r="109" spans="1:15">
      <c r="A109" t="str">
        <f t="shared" si="1"/>
        <v>FRLPE140</v>
      </c>
      <c r="B109" t="s">
        <v>555</v>
      </c>
      <c r="C109" s="1">
        <v>41389</v>
      </c>
      <c r="D109">
        <v>140</v>
      </c>
      <c r="E109" t="s">
        <v>261</v>
      </c>
      <c r="F109">
        <v>3.9</v>
      </c>
      <c r="G109">
        <v>5.05</v>
      </c>
      <c r="H109">
        <v>1.8</v>
      </c>
      <c r="I109">
        <v>3.45</v>
      </c>
      <c r="J109">
        <v>3.45</v>
      </c>
      <c r="K109">
        <v>1122</v>
      </c>
      <c r="L109">
        <v>3211.09</v>
      </c>
      <c r="M109">
        <v>314000</v>
      </c>
      <c r="N109">
        <v>314000</v>
      </c>
      <c r="O109" s="1">
        <v>41381</v>
      </c>
    </row>
    <row r="110" spans="1:15">
      <c r="A110" t="str">
        <f t="shared" si="1"/>
        <v>ICICIBANKPE1060</v>
      </c>
      <c r="B110" t="s">
        <v>290</v>
      </c>
      <c r="C110" s="1">
        <v>41389</v>
      </c>
      <c r="D110">
        <v>1060</v>
      </c>
      <c r="E110" t="s">
        <v>261</v>
      </c>
      <c r="F110">
        <v>14</v>
      </c>
      <c r="G110">
        <v>14</v>
      </c>
      <c r="H110">
        <v>6.35</v>
      </c>
      <c r="I110">
        <v>8.3000000000000007</v>
      </c>
      <c r="J110">
        <v>8.3000000000000007</v>
      </c>
      <c r="K110">
        <v>1105</v>
      </c>
      <c r="L110">
        <v>2951.39</v>
      </c>
      <c r="M110">
        <v>68750</v>
      </c>
      <c r="N110">
        <v>-750</v>
      </c>
      <c r="O110" s="1">
        <v>41381</v>
      </c>
    </row>
    <row r="111" spans="1:15">
      <c r="A111" t="str">
        <f t="shared" si="1"/>
        <v>JSWSTEELCE720</v>
      </c>
      <c r="B111" t="s">
        <v>326</v>
      </c>
      <c r="C111" s="1">
        <v>41389</v>
      </c>
      <c r="D111">
        <v>720</v>
      </c>
      <c r="E111" t="s">
        <v>127</v>
      </c>
      <c r="F111">
        <v>11</v>
      </c>
      <c r="G111">
        <v>40.5</v>
      </c>
      <c r="H111">
        <v>11</v>
      </c>
      <c r="I111">
        <v>33.549999999999997</v>
      </c>
      <c r="J111">
        <v>33.549999999999997</v>
      </c>
      <c r="K111">
        <v>1102</v>
      </c>
      <c r="L111">
        <v>4097.99</v>
      </c>
      <c r="M111">
        <v>125500</v>
      </c>
      <c r="N111">
        <v>68000</v>
      </c>
      <c r="O111" s="1">
        <v>41381</v>
      </c>
    </row>
    <row r="112" spans="1:15">
      <c r="A112" t="str">
        <f t="shared" si="1"/>
        <v>ICICIBANKCE1080</v>
      </c>
      <c r="B112" t="s">
        <v>290</v>
      </c>
      <c r="C112" s="1">
        <v>41389</v>
      </c>
      <c r="D112">
        <v>1080</v>
      </c>
      <c r="E112" t="s">
        <v>127</v>
      </c>
      <c r="F112">
        <v>23</v>
      </c>
      <c r="G112">
        <v>38.85</v>
      </c>
      <c r="H112">
        <v>22.7</v>
      </c>
      <c r="I112">
        <v>29.3</v>
      </c>
      <c r="J112">
        <v>29.3</v>
      </c>
      <c r="K112">
        <v>1101</v>
      </c>
      <c r="L112">
        <v>3059.55</v>
      </c>
      <c r="M112">
        <v>85750</v>
      </c>
      <c r="N112">
        <v>-28000</v>
      </c>
      <c r="O112" s="1">
        <v>41381</v>
      </c>
    </row>
    <row r="113" spans="1:15">
      <c r="A113" t="str">
        <f t="shared" si="1"/>
        <v>INFYCE2550</v>
      </c>
      <c r="B113" t="s">
        <v>291</v>
      </c>
      <c r="C113" s="1">
        <v>41389</v>
      </c>
      <c r="D113">
        <v>2550</v>
      </c>
      <c r="E113" t="s">
        <v>127</v>
      </c>
      <c r="F113">
        <v>2.1</v>
      </c>
      <c r="G113">
        <v>3.95</v>
      </c>
      <c r="H113">
        <v>1.9</v>
      </c>
      <c r="I113">
        <v>2.0499999999999998</v>
      </c>
      <c r="J113">
        <v>2.0499999999999998</v>
      </c>
      <c r="K113">
        <v>1056</v>
      </c>
      <c r="L113">
        <v>3369.11</v>
      </c>
      <c r="M113">
        <v>331500</v>
      </c>
      <c r="N113">
        <v>-2250</v>
      </c>
      <c r="O113" s="1">
        <v>41381</v>
      </c>
    </row>
    <row r="114" spans="1:15">
      <c r="A114" t="str">
        <f t="shared" si="1"/>
        <v>FRLPE150</v>
      </c>
      <c r="B114" t="s">
        <v>555</v>
      </c>
      <c r="C114" s="1">
        <v>41389</v>
      </c>
      <c r="D114">
        <v>150</v>
      </c>
      <c r="E114" t="s">
        <v>261</v>
      </c>
      <c r="F114">
        <v>10.3</v>
      </c>
      <c r="G114">
        <v>12.9</v>
      </c>
      <c r="H114">
        <v>4.3</v>
      </c>
      <c r="I114">
        <v>7.8</v>
      </c>
      <c r="J114">
        <v>7.8</v>
      </c>
      <c r="K114">
        <v>1055</v>
      </c>
      <c r="L114">
        <v>3315.94</v>
      </c>
      <c r="M114">
        <v>336000</v>
      </c>
      <c r="N114">
        <v>336000</v>
      </c>
      <c r="O114" s="1">
        <v>41381</v>
      </c>
    </row>
    <row r="115" spans="1:15">
      <c r="A115" t="str">
        <f t="shared" si="1"/>
        <v>YESBANKCE490</v>
      </c>
      <c r="B115" t="s">
        <v>302</v>
      </c>
      <c r="C115" s="1">
        <v>41389</v>
      </c>
      <c r="D115">
        <v>490</v>
      </c>
      <c r="E115" t="s">
        <v>127</v>
      </c>
      <c r="F115">
        <v>7.45</v>
      </c>
      <c r="G115">
        <v>10.5</v>
      </c>
      <c r="H115">
        <v>4.4000000000000004</v>
      </c>
      <c r="I115">
        <v>6.4</v>
      </c>
      <c r="J115">
        <v>6.4</v>
      </c>
      <c r="K115">
        <v>1054</v>
      </c>
      <c r="L115">
        <v>5245.69</v>
      </c>
      <c r="M115">
        <v>163000</v>
      </c>
      <c r="N115">
        <v>125000</v>
      </c>
      <c r="O115" s="1">
        <v>41381</v>
      </c>
    </row>
    <row r="116" spans="1:15">
      <c r="A116" t="str">
        <f t="shared" si="1"/>
        <v>RELIANCECE900</v>
      </c>
      <c r="B116" t="s">
        <v>287</v>
      </c>
      <c r="C116" s="1">
        <v>41389</v>
      </c>
      <c r="D116">
        <v>900</v>
      </c>
      <c r="E116" t="s">
        <v>127</v>
      </c>
      <c r="F116">
        <v>2.5499999999999998</v>
      </c>
      <c r="G116">
        <v>2.5499999999999998</v>
      </c>
      <c r="H116">
        <v>0.35</v>
      </c>
      <c r="I116">
        <v>0.4</v>
      </c>
      <c r="J116">
        <v>0.4</v>
      </c>
      <c r="K116">
        <v>1053</v>
      </c>
      <c r="L116">
        <v>2370.5300000000002</v>
      </c>
      <c r="M116">
        <v>297250</v>
      </c>
      <c r="N116">
        <v>-73000</v>
      </c>
      <c r="O116" s="1">
        <v>41381</v>
      </c>
    </row>
    <row r="117" spans="1:15">
      <c r="A117" t="str">
        <f t="shared" si="1"/>
        <v>RCOMCE95</v>
      </c>
      <c r="B117" t="s">
        <v>294</v>
      </c>
      <c r="C117" s="1">
        <v>41389</v>
      </c>
      <c r="D117">
        <v>95</v>
      </c>
      <c r="E117" t="s">
        <v>127</v>
      </c>
      <c r="F117">
        <v>0.65</v>
      </c>
      <c r="G117">
        <v>0.9</v>
      </c>
      <c r="H117">
        <v>0.3</v>
      </c>
      <c r="I117">
        <v>0.4</v>
      </c>
      <c r="J117">
        <v>0.4</v>
      </c>
      <c r="K117">
        <v>1045</v>
      </c>
      <c r="L117">
        <v>3996.59</v>
      </c>
      <c r="M117">
        <v>1252000</v>
      </c>
      <c r="N117">
        <v>-124000</v>
      </c>
      <c r="O117" s="1">
        <v>41381</v>
      </c>
    </row>
    <row r="118" spans="1:15">
      <c r="A118" t="str">
        <f t="shared" si="1"/>
        <v>TATAMOTORSPE270</v>
      </c>
      <c r="B118" t="s">
        <v>130</v>
      </c>
      <c r="C118" s="1">
        <v>41389</v>
      </c>
      <c r="D118">
        <v>270</v>
      </c>
      <c r="E118" t="s">
        <v>261</v>
      </c>
      <c r="F118">
        <v>4.5</v>
      </c>
      <c r="G118">
        <v>7</v>
      </c>
      <c r="H118">
        <v>4.5</v>
      </c>
      <c r="I118">
        <v>5.8</v>
      </c>
      <c r="J118">
        <v>5.8</v>
      </c>
      <c r="K118">
        <v>1041</v>
      </c>
      <c r="L118">
        <v>2871.78</v>
      </c>
      <c r="M118">
        <v>469000</v>
      </c>
      <c r="N118">
        <v>-21000</v>
      </c>
      <c r="O118" s="1">
        <v>41381</v>
      </c>
    </row>
    <row r="119" spans="1:15">
      <c r="A119" t="str">
        <f t="shared" si="1"/>
        <v>MCDOWELL-NPE2050</v>
      </c>
      <c r="B119" t="s">
        <v>132</v>
      </c>
      <c r="C119" s="1">
        <v>41389</v>
      </c>
      <c r="D119">
        <v>2050</v>
      </c>
      <c r="E119" t="s">
        <v>261</v>
      </c>
      <c r="F119">
        <v>67</v>
      </c>
      <c r="G119">
        <v>68.400000000000006</v>
      </c>
      <c r="H119">
        <v>20</v>
      </c>
      <c r="I119">
        <v>24.7</v>
      </c>
      <c r="J119">
        <v>24.7</v>
      </c>
      <c r="K119">
        <v>1036</v>
      </c>
      <c r="L119">
        <v>5398.45</v>
      </c>
      <c r="M119">
        <v>80500</v>
      </c>
      <c r="N119">
        <v>70250</v>
      </c>
      <c r="O119" s="1">
        <v>41381</v>
      </c>
    </row>
    <row r="120" spans="1:15">
      <c r="A120" t="str">
        <f t="shared" si="1"/>
        <v>UNITECHPE25</v>
      </c>
      <c r="B120" t="s">
        <v>296</v>
      </c>
      <c r="C120" s="1">
        <v>41389</v>
      </c>
      <c r="D120">
        <v>25</v>
      </c>
      <c r="E120" t="s">
        <v>261</v>
      </c>
      <c r="F120">
        <v>0.5</v>
      </c>
      <c r="G120">
        <v>0.5</v>
      </c>
      <c r="H120">
        <v>0.25</v>
      </c>
      <c r="I120">
        <v>0.4</v>
      </c>
      <c r="J120">
        <v>0.4</v>
      </c>
      <c r="K120">
        <v>1031</v>
      </c>
      <c r="L120">
        <v>2613.89</v>
      </c>
      <c r="M120">
        <v>4310000</v>
      </c>
      <c r="N120">
        <v>1440000</v>
      </c>
      <c r="O120" s="1">
        <v>41381</v>
      </c>
    </row>
    <row r="121" spans="1:15">
      <c r="A121" t="str">
        <f t="shared" si="1"/>
        <v>ICICIBANKPE1000</v>
      </c>
      <c r="B121" t="s">
        <v>290</v>
      </c>
      <c r="C121" s="1">
        <v>41389</v>
      </c>
      <c r="D121">
        <v>1000</v>
      </c>
      <c r="E121" t="s">
        <v>261</v>
      </c>
      <c r="F121">
        <v>3.05</v>
      </c>
      <c r="G121">
        <v>3.05</v>
      </c>
      <c r="H121">
        <v>1.65</v>
      </c>
      <c r="I121">
        <v>2.2000000000000002</v>
      </c>
      <c r="J121">
        <v>2.2000000000000002</v>
      </c>
      <c r="K121">
        <v>1029</v>
      </c>
      <c r="L121">
        <v>2578.0500000000002</v>
      </c>
      <c r="M121">
        <v>460750</v>
      </c>
      <c r="N121">
        <v>-11250</v>
      </c>
      <c r="O121" s="1">
        <v>41381</v>
      </c>
    </row>
    <row r="122" spans="1:15">
      <c r="A122" t="str">
        <f t="shared" si="1"/>
        <v>INFYCE2800</v>
      </c>
      <c r="B122" t="s">
        <v>291</v>
      </c>
      <c r="C122" s="1">
        <v>41389</v>
      </c>
      <c r="D122">
        <v>2800</v>
      </c>
      <c r="E122" t="s">
        <v>127</v>
      </c>
      <c r="F122">
        <v>0.8</v>
      </c>
      <c r="G122">
        <v>1.25</v>
      </c>
      <c r="H122">
        <v>0.8</v>
      </c>
      <c r="I122">
        <v>1.1000000000000001</v>
      </c>
      <c r="J122">
        <v>1.1000000000000001</v>
      </c>
      <c r="K122">
        <v>1020</v>
      </c>
      <c r="L122">
        <v>3571.28</v>
      </c>
      <c r="M122">
        <v>456375</v>
      </c>
      <c r="N122">
        <v>-45375</v>
      </c>
      <c r="O122" s="1">
        <v>41381</v>
      </c>
    </row>
    <row r="123" spans="1:15">
      <c r="A123" t="str">
        <f t="shared" si="1"/>
        <v>SBINPE1950</v>
      </c>
      <c r="B123" t="s">
        <v>286</v>
      </c>
      <c r="C123" s="1">
        <v>41389</v>
      </c>
      <c r="D123">
        <v>1950</v>
      </c>
      <c r="E123" t="s">
        <v>261</v>
      </c>
      <c r="F123">
        <v>2.4500000000000002</v>
      </c>
      <c r="G123">
        <v>2.5499999999999998</v>
      </c>
      <c r="H123">
        <v>1.05</v>
      </c>
      <c r="I123">
        <v>1.6</v>
      </c>
      <c r="J123">
        <v>1.6</v>
      </c>
      <c r="K123">
        <v>1014</v>
      </c>
      <c r="L123">
        <v>2473.98</v>
      </c>
      <c r="M123">
        <v>218625</v>
      </c>
      <c r="N123">
        <v>-17375</v>
      </c>
      <c r="O123" s="1">
        <v>41381</v>
      </c>
    </row>
    <row r="124" spans="1:15">
      <c r="A124" t="str">
        <f t="shared" si="1"/>
        <v>TATAMOTORSCE270</v>
      </c>
      <c r="B124" t="s">
        <v>130</v>
      </c>
      <c r="C124" s="1">
        <v>41389</v>
      </c>
      <c r="D124">
        <v>270</v>
      </c>
      <c r="E124" t="s">
        <v>127</v>
      </c>
      <c r="F124">
        <v>9.6999999999999993</v>
      </c>
      <c r="G124">
        <v>9.6999999999999993</v>
      </c>
      <c r="H124">
        <v>6.5</v>
      </c>
      <c r="I124">
        <v>7.65</v>
      </c>
      <c r="J124">
        <v>7.65</v>
      </c>
      <c r="K124">
        <v>998</v>
      </c>
      <c r="L124">
        <v>2771.26</v>
      </c>
      <c r="M124">
        <v>516000</v>
      </c>
      <c r="N124">
        <v>-30000</v>
      </c>
      <c r="O124" s="1">
        <v>41381</v>
      </c>
    </row>
    <row r="125" spans="1:15">
      <c r="A125" t="str">
        <f t="shared" si="1"/>
        <v>TATASTEELPE300</v>
      </c>
      <c r="B125" t="s">
        <v>292</v>
      </c>
      <c r="C125" s="1">
        <v>41389</v>
      </c>
      <c r="D125">
        <v>300</v>
      </c>
      <c r="E125" t="s">
        <v>261</v>
      </c>
      <c r="F125">
        <v>7.5</v>
      </c>
      <c r="G125">
        <v>8.85</v>
      </c>
      <c r="H125">
        <v>5.2</v>
      </c>
      <c r="I125">
        <v>8.0500000000000007</v>
      </c>
      <c r="J125">
        <v>8.0500000000000007</v>
      </c>
      <c r="K125">
        <v>983</v>
      </c>
      <c r="L125">
        <v>3016.37</v>
      </c>
      <c r="M125">
        <v>821000</v>
      </c>
      <c r="N125">
        <v>48000</v>
      </c>
      <c r="O125" s="1">
        <v>41381</v>
      </c>
    </row>
    <row r="126" spans="1:15">
      <c r="A126" t="str">
        <f t="shared" si="1"/>
        <v>IFCICE30</v>
      </c>
      <c r="B126" t="s">
        <v>314</v>
      </c>
      <c r="C126" s="1">
        <v>41389</v>
      </c>
      <c r="D126">
        <v>30</v>
      </c>
      <c r="E126" t="s">
        <v>127</v>
      </c>
      <c r="F126">
        <v>0.7</v>
      </c>
      <c r="G126">
        <v>0.85</v>
      </c>
      <c r="H126">
        <v>0.3</v>
      </c>
      <c r="I126">
        <v>0.4</v>
      </c>
      <c r="J126">
        <v>0.4</v>
      </c>
      <c r="K126">
        <v>977</v>
      </c>
      <c r="L126">
        <v>2388.56</v>
      </c>
      <c r="M126">
        <v>6896000</v>
      </c>
      <c r="N126">
        <v>56000</v>
      </c>
      <c r="O126" s="1">
        <v>41381</v>
      </c>
    </row>
    <row r="127" spans="1:15">
      <c r="A127" t="str">
        <f t="shared" si="1"/>
        <v>AXISBANKPE1300</v>
      </c>
      <c r="B127" t="s">
        <v>295</v>
      </c>
      <c r="C127" s="1">
        <v>41389</v>
      </c>
      <c r="D127">
        <v>1300</v>
      </c>
      <c r="E127" t="s">
        <v>261</v>
      </c>
      <c r="F127">
        <v>8.1</v>
      </c>
      <c r="G127">
        <v>10.6</v>
      </c>
      <c r="H127">
        <v>5.6</v>
      </c>
      <c r="I127">
        <v>7.7</v>
      </c>
      <c r="J127">
        <v>7.7</v>
      </c>
      <c r="K127">
        <v>968</v>
      </c>
      <c r="L127">
        <v>3164.9</v>
      </c>
      <c r="M127">
        <v>201750</v>
      </c>
      <c r="N127">
        <v>-9500</v>
      </c>
      <c r="O127" s="1">
        <v>41381</v>
      </c>
    </row>
    <row r="128" spans="1:15">
      <c r="A128" t="str">
        <f t="shared" si="1"/>
        <v>RPOWERCE70</v>
      </c>
      <c r="B128" t="s">
        <v>315</v>
      </c>
      <c r="C128" s="1">
        <v>41389</v>
      </c>
      <c r="D128">
        <v>70</v>
      </c>
      <c r="E128" t="s">
        <v>127</v>
      </c>
      <c r="F128">
        <v>3.15</v>
      </c>
      <c r="G128">
        <v>3.9</v>
      </c>
      <c r="H128">
        <v>1.55</v>
      </c>
      <c r="I128">
        <v>1.8</v>
      </c>
      <c r="J128">
        <v>1.8</v>
      </c>
      <c r="K128">
        <v>964</v>
      </c>
      <c r="L128">
        <v>2802.44</v>
      </c>
      <c r="M128">
        <v>2464000</v>
      </c>
      <c r="N128">
        <v>-344000</v>
      </c>
      <c r="O128" s="1">
        <v>41381</v>
      </c>
    </row>
    <row r="129" spans="1:15">
      <c r="A129" t="str">
        <f t="shared" si="1"/>
        <v>RPOWERCE75</v>
      </c>
      <c r="B129" t="s">
        <v>315</v>
      </c>
      <c r="C129" s="1">
        <v>41389</v>
      </c>
      <c r="D129">
        <v>75</v>
      </c>
      <c r="E129" t="s">
        <v>127</v>
      </c>
      <c r="F129">
        <v>1.25</v>
      </c>
      <c r="G129">
        <v>1.6</v>
      </c>
      <c r="H129">
        <v>0.45</v>
      </c>
      <c r="I129">
        <v>0.6</v>
      </c>
      <c r="J129">
        <v>0.6</v>
      </c>
      <c r="K129">
        <v>962</v>
      </c>
      <c r="L129">
        <v>2927.27</v>
      </c>
      <c r="M129">
        <v>2112000</v>
      </c>
      <c r="N129">
        <v>96000</v>
      </c>
      <c r="O129" s="1">
        <v>41381</v>
      </c>
    </row>
    <row r="130" spans="1:15">
      <c r="A130" t="str">
        <f t="shared" si="1"/>
        <v>RELCAPITALCE340</v>
      </c>
      <c r="B130" t="s">
        <v>133</v>
      </c>
      <c r="C130" s="1">
        <v>41389</v>
      </c>
      <c r="D130">
        <v>340</v>
      </c>
      <c r="E130" t="s">
        <v>127</v>
      </c>
      <c r="F130">
        <v>10.95</v>
      </c>
      <c r="G130">
        <v>12.95</v>
      </c>
      <c r="H130">
        <v>6</v>
      </c>
      <c r="I130">
        <v>6.85</v>
      </c>
      <c r="J130">
        <v>6.85</v>
      </c>
      <c r="K130">
        <v>960</v>
      </c>
      <c r="L130">
        <v>3352.31</v>
      </c>
      <c r="M130">
        <v>577000</v>
      </c>
      <c r="N130">
        <v>-9000</v>
      </c>
      <c r="O130" s="1">
        <v>41381</v>
      </c>
    </row>
    <row r="131" spans="1:15">
      <c r="A131" t="str">
        <f t="shared" ref="A131:A194" si="2">B131&amp;E131&amp;D131</f>
        <v>TCSCE1480</v>
      </c>
      <c r="B131" t="s">
        <v>305</v>
      </c>
      <c r="C131" s="1">
        <v>41389</v>
      </c>
      <c r="D131">
        <v>1480</v>
      </c>
      <c r="E131" t="s">
        <v>127</v>
      </c>
      <c r="F131">
        <v>99.4</v>
      </c>
      <c r="G131">
        <v>99.4</v>
      </c>
      <c r="H131">
        <v>31.95</v>
      </c>
      <c r="I131">
        <v>41.75</v>
      </c>
      <c r="J131">
        <v>41.75</v>
      </c>
      <c r="K131">
        <v>959</v>
      </c>
      <c r="L131">
        <v>3653.93</v>
      </c>
      <c r="M131">
        <v>99500</v>
      </c>
      <c r="N131">
        <v>7500</v>
      </c>
      <c r="O131" s="1">
        <v>41381</v>
      </c>
    </row>
    <row r="132" spans="1:15">
      <c r="A132" t="str">
        <f t="shared" si="2"/>
        <v>SBINCE2100</v>
      </c>
      <c r="B132" t="s">
        <v>286</v>
      </c>
      <c r="C132" s="1">
        <v>41389</v>
      </c>
      <c r="D132">
        <v>2100</v>
      </c>
      <c r="E132" t="s">
        <v>127</v>
      </c>
      <c r="F132">
        <v>105</v>
      </c>
      <c r="G132">
        <v>162.1</v>
      </c>
      <c r="H132">
        <v>105</v>
      </c>
      <c r="I132">
        <v>141.30000000000001</v>
      </c>
      <c r="J132">
        <v>141.30000000000001</v>
      </c>
      <c r="K132">
        <v>958</v>
      </c>
      <c r="L132">
        <v>2676.6</v>
      </c>
      <c r="M132">
        <v>143750</v>
      </c>
      <c r="N132">
        <v>-48625</v>
      </c>
      <c r="O132" s="1">
        <v>41381</v>
      </c>
    </row>
    <row r="133" spans="1:15">
      <c r="A133" t="str">
        <f t="shared" si="2"/>
        <v>TATAMOTORSPE260</v>
      </c>
      <c r="B133" t="s">
        <v>130</v>
      </c>
      <c r="C133" s="1">
        <v>41389</v>
      </c>
      <c r="D133">
        <v>260</v>
      </c>
      <c r="E133" t="s">
        <v>261</v>
      </c>
      <c r="F133">
        <v>2.1</v>
      </c>
      <c r="G133">
        <v>3.2</v>
      </c>
      <c r="H133">
        <v>1.95</v>
      </c>
      <c r="I133">
        <v>2.5499999999999998</v>
      </c>
      <c r="J133">
        <v>2.5499999999999998</v>
      </c>
      <c r="K133">
        <v>958</v>
      </c>
      <c r="L133">
        <v>2516.4</v>
      </c>
      <c r="M133">
        <v>1550000</v>
      </c>
      <c r="N133">
        <v>142000</v>
      </c>
      <c r="O133" s="1">
        <v>41381</v>
      </c>
    </row>
    <row r="134" spans="1:15">
      <c r="A134" t="str">
        <f t="shared" si="2"/>
        <v>RCOMPE75</v>
      </c>
      <c r="B134" t="s">
        <v>294</v>
      </c>
      <c r="C134" s="1">
        <v>41389</v>
      </c>
      <c r="D134">
        <v>75</v>
      </c>
      <c r="E134" t="s">
        <v>261</v>
      </c>
      <c r="F134">
        <v>0.85</v>
      </c>
      <c r="G134">
        <v>1.1499999999999999</v>
      </c>
      <c r="H134">
        <v>0.75</v>
      </c>
      <c r="I134">
        <v>0.85</v>
      </c>
      <c r="J134">
        <v>0.85</v>
      </c>
      <c r="K134">
        <v>955</v>
      </c>
      <c r="L134">
        <v>2899.42</v>
      </c>
      <c r="M134">
        <v>2592000</v>
      </c>
      <c r="N134">
        <v>-432000</v>
      </c>
      <c r="O134" s="1">
        <v>41381</v>
      </c>
    </row>
    <row r="135" spans="1:15">
      <c r="A135" t="str">
        <f t="shared" si="2"/>
        <v>INFYPE2350</v>
      </c>
      <c r="B135" t="s">
        <v>291</v>
      </c>
      <c r="C135" s="1">
        <v>41389</v>
      </c>
      <c r="D135">
        <v>2350</v>
      </c>
      <c r="E135" t="s">
        <v>261</v>
      </c>
      <c r="F135">
        <v>67.900000000000006</v>
      </c>
      <c r="G135">
        <v>107.7</v>
      </c>
      <c r="H135">
        <v>65</v>
      </c>
      <c r="I135">
        <v>80.650000000000006</v>
      </c>
      <c r="J135">
        <v>80.650000000000006</v>
      </c>
      <c r="K135">
        <v>937</v>
      </c>
      <c r="L135">
        <v>2848.61</v>
      </c>
      <c r="M135">
        <v>121125</v>
      </c>
      <c r="N135">
        <v>-14625</v>
      </c>
      <c r="O135" s="1">
        <v>41381</v>
      </c>
    </row>
    <row r="136" spans="1:15">
      <c r="A136" t="str">
        <f t="shared" si="2"/>
        <v>LTPE1350</v>
      </c>
      <c r="B136" t="s">
        <v>289</v>
      </c>
      <c r="C136" s="1">
        <v>41389</v>
      </c>
      <c r="D136">
        <v>1350</v>
      </c>
      <c r="E136" t="s">
        <v>261</v>
      </c>
      <c r="F136">
        <v>4.3499999999999996</v>
      </c>
      <c r="G136">
        <v>8.5</v>
      </c>
      <c r="H136">
        <v>4</v>
      </c>
      <c r="I136">
        <v>5.95</v>
      </c>
      <c r="J136">
        <v>5.95</v>
      </c>
      <c r="K136">
        <v>924</v>
      </c>
      <c r="L136">
        <v>3132.82</v>
      </c>
      <c r="M136">
        <v>200750</v>
      </c>
      <c r="N136">
        <v>-8500</v>
      </c>
      <c r="O136" s="1">
        <v>41381</v>
      </c>
    </row>
    <row r="137" spans="1:15">
      <c r="A137" t="str">
        <f t="shared" si="2"/>
        <v>RELINFRACE380</v>
      </c>
      <c r="B137" t="s">
        <v>308</v>
      </c>
      <c r="C137" s="1">
        <v>41389</v>
      </c>
      <c r="D137">
        <v>380</v>
      </c>
      <c r="E137" t="s">
        <v>127</v>
      </c>
      <c r="F137">
        <v>8.35</v>
      </c>
      <c r="G137">
        <v>9.3000000000000007</v>
      </c>
      <c r="H137">
        <v>2.9</v>
      </c>
      <c r="I137">
        <v>3.7</v>
      </c>
      <c r="J137">
        <v>3.7</v>
      </c>
      <c r="K137">
        <v>923</v>
      </c>
      <c r="L137">
        <v>1779.75</v>
      </c>
      <c r="M137">
        <v>375000</v>
      </c>
      <c r="N137">
        <v>18500</v>
      </c>
      <c r="O137" s="1">
        <v>41381</v>
      </c>
    </row>
    <row r="138" spans="1:15">
      <c r="A138" t="str">
        <f t="shared" si="2"/>
        <v>JSWSTEELCE740</v>
      </c>
      <c r="B138" t="s">
        <v>326</v>
      </c>
      <c r="C138" s="1">
        <v>41389</v>
      </c>
      <c r="D138">
        <v>740</v>
      </c>
      <c r="E138" t="s">
        <v>127</v>
      </c>
      <c r="F138">
        <v>6.75</v>
      </c>
      <c r="G138">
        <v>28.8</v>
      </c>
      <c r="H138">
        <v>6.6</v>
      </c>
      <c r="I138">
        <v>23.75</v>
      </c>
      <c r="J138">
        <v>23.75</v>
      </c>
      <c r="K138">
        <v>921</v>
      </c>
      <c r="L138">
        <v>3501.58</v>
      </c>
      <c r="M138">
        <v>106500</v>
      </c>
      <c r="N138">
        <v>76500</v>
      </c>
      <c r="O138" s="1">
        <v>41381</v>
      </c>
    </row>
    <row r="139" spans="1:15">
      <c r="A139" t="str">
        <f t="shared" si="2"/>
        <v>BHELCE190</v>
      </c>
      <c r="B139" t="s">
        <v>299</v>
      </c>
      <c r="C139" s="1">
        <v>41389</v>
      </c>
      <c r="D139">
        <v>190</v>
      </c>
      <c r="E139" t="s">
        <v>127</v>
      </c>
      <c r="F139">
        <v>1.9</v>
      </c>
      <c r="G139">
        <v>2.4</v>
      </c>
      <c r="H139">
        <v>1.25</v>
      </c>
      <c r="I139">
        <v>1.45</v>
      </c>
      <c r="J139">
        <v>1.45</v>
      </c>
      <c r="K139">
        <v>912</v>
      </c>
      <c r="L139">
        <v>1748.89</v>
      </c>
      <c r="M139">
        <v>1683000</v>
      </c>
      <c r="N139">
        <v>-31000</v>
      </c>
      <c r="O139" s="1">
        <v>41381</v>
      </c>
    </row>
    <row r="140" spans="1:15">
      <c r="A140" t="str">
        <f t="shared" si="2"/>
        <v>RELINFRAPE360</v>
      </c>
      <c r="B140" t="s">
        <v>308</v>
      </c>
      <c r="C140" s="1">
        <v>41389</v>
      </c>
      <c r="D140">
        <v>360</v>
      </c>
      <c r="E140" t="s">
        <v>261</v>
      </c>
      <c r="F140">
        <v>7.1</v>
      </c>
      <c r="G140">
        <v>15.3</v>
      </c>
      <c r="H140">
        <v>6.05</v>
      </c>
      <c r="I140">
        <v>12.8</v>
      </c>
      <c r="J140">
        <v>12.8</v>
      </c>
      <c r="K140">
        <v>911</v>
      </c>
      <c r="L140">
        <v>1685.36</v>
      </c>
      <c r="M140">
        <v>171000</v>
      </c>
      <c r="N140">
        <v>-24500</v>
      </c>
      <c r="O140" s="1">
        <v>41381</v>
      </c>
    </row>
    <row r="141" spans="1:15">
      <c r="A141" t="str">
        <f t="shared" si="2"/>
        <v>ICICIBANKPE1040</v>
      </c>
      <c r="B141" t="s">
        <v>290</v>
      </c>
      <c r="C141" s="1">
        <v>41389</v>
      </c>
      <c r="D141">
        <v>1040</v>
      </c>
      <c r="E141" t="s">
        <v>261</v>
      </c>
      <c r="F141">
        <v>3.75</v>
      </c>
      <c r="G141">
        <v>7.95</v>
      </c>
      <c r="H141">
        <v>3.75</v>
      </c>
      <c r="I141">
        <v>5.3</v>
      </c>
      <c r="J141">
        <v>5.3</v>
      </c>
      <c r="K141">
        <v>910</v>
      </c>
      <c r="L141">
        <v>2378.1</v>
      </c>
      <c r="M141">
        <v>175500</v>
      </c>
      <c r="N141">
        <v>-4000</v>
      </c>
      <c r="O141" s="1">
        <v>41381</v>
      </c>
    </row>
    <row r="142" spans="1:15">
      <c r="A142" t="str">
        <f t="shared" si="2"/>
        <v>MCDOWELL-NCE2050</v>
      </c>
      <c r="B142" t="s">
        <v>132</v>
      </c>
      <c r="C142" s="1">
        <v>41389</v>
      </c>
      <c r="D142">
        <v>2050</v>
      </c>
      <c r="E142" t="s">
        <v>127</v>
      </c>
      <c r="F142">
        <v>43</v>
      </c>
      <c r="G142">
        <v>165</v>
      </c>
      <c r="H142">
        <v>41.3</v>
      </c>
      <c r="I142">
        <v>130.69999999999999</v>
      </c>
      <c r="J142">
        <v>130.69999999999999</v>
      </c>
      <c r="K142">
        <v>899</v>
      </c>
      <c r="L142">
        <v>4814.03</v>
      </c>
      <c r="M142">
        <v>45750</v>
      </c>
      <c r="N142">
        <v>-10500</v>
      </c>
      <c r="O142" s="1">
        <v>41381</v>
      </c>
    </row>
    <row r="143" spans="1:15">
      <c r="A143" t="str">
        <f t="shared" si="2"/>
        <v>ITCCE320</v>
      </c>
      <c r="B143" t="s">
        <v>300</v>
      </c>
      <c r="C143" s="1">
        <v>41389</v>
      </c>
      <c r="D143">
        <v>320</v>
      </c>
      <c r="E143" t="s">
        <v>127</v>
      </c>
      <c r="F143">
        <v>1.2</v>
      </c>
      <c r="G143">
        <v>2.5</v>
      </c>
      <c r="H143">
        <v>1.2</v>
      </c>
      <c r="I143">
        <v>2.4</v>
      </c>
      <c r="J143">
        <v>2.4</v>
      </c>
      <c r="K143">
        <v>855</v>
      </c>
      <c r="L143">
        <v>2752.48</v>
      </c>
      <c r="M143">
        <v>725000</v>
      </c>
      <c r="N143">
        <v>61000</v>
      </c>
      <c r="O143" s="1">
        <v>41381</v>
      </c>
    </row>
    <row r="144" spans="1:15">
      <c r="A144" t="str">
        <f t="shared" si="2"/>
        <v>MCDOWELL-NPE1850</v>
      </c>
      <c r="B144" t="s">
        <v>132</v>
      </c>
      <c r="C144" s="1">
        <v>41389</v>
      </c>
      <c r="D144">
        <v>1850</v>
      </c>
      <c r="E144" t="s">
        <v>261</v>
      </c>
      <c r="F144">
        <v>14.1</v>
      </c>
      <c r="G144">
        <v>14.1</v>
      </c>
      <c r="H144">
        <v>5.15</v>
      </c>
      <c r="I144">
        <v>5.85</v>
      </c>
      <c r="J144">
        <v>5.85</v>
      </c>
      <c r="K144">
        <v>842</v>
      </c>
      <c r="L144">
        <v>3909.34</v>
      </c>
      <c r="M144">
        <v>147750</v>
      </c>
      <c r="N144">
        <v>-4250</v>
      </c>
      <c r="O144" s="1">
        <v>41381</v>
      </c>
    </row>
    <row r="145" spans="1:15">
      <c r="A145" t="str">
        <f t="shared" si="2"/>
        <v>LTCE1400</v>
      </c>
      <c r="B145" t="s">
        <v>289</v>
      </c>
      <c r="C145" s="1">
        <v>41389</v>
      </c>
      <c r="D145">
        <v>1400</v>
      </c>
      <c r="E145" t="s">
        <v>127</v>
      </c>
      <c r="F145">
        <v>49.7</v>
      </c>
      <c r="G145">
        <v>58</v>
      </c>
      <c r="H145">
        <v>30.1</v>
      </c>
      <c r="I145">
        <v>39.799999999999997</v>
      </c>
      <c r="J145">
        <v>39.799999999999997</v>
      </c>
      <c r="K145">
        <v>837</v>
      </c>
      <c r="L145">
        <v>3012.4</v>
      </c>
      <c r="M145">
        <v>174500</v>
      </c>
      <c r="N145">
        <v>-1750</v>
      </c>
      <c r="O145" s="1">
        <v>41381</v>
      </c>
    </row>
    <row r="146" spans="1:15">
      <c r="A146" t="str">
        <f t="shared" si="2"/>
        <v>YESBANKPE440</v>
      </c>
      <c r="B146" t="s">
        <v>302</v>
      </c>
      <c r="C146" s="1">
        <v>41389</v>
      </c>
      <c r="D146">
        <v>440</v>
      </c>
      <c r="E146" t="s">
        <v>261</v>
      </c>
      <c r="F146">
        <v>3.1</v>
      </c>
      <c r="G146">
        <v>3.1</v>
      </c>
      <c r="H146">
        <v>0.85</v>
      </c>
      <c r="I146">
        <v>1.55</v>
      </c>
      <c r="J146">
        <v>1.55</v>
      </c>
      <c r="K146">
        <v>826</v>
      </c>
      <c r="L146">
        <v>3648.03</v>
      </c>
      <c r="M146">
        <v>258000</v>
      </c>
      <c r="N146">
        <v>-94000</v>
      </c>
      <c r="O146" s="1">
        <v>41381</v>
      </c>
    </row>
    <row r="147" spans="1:15">
      <c r="A147" t="str">
        <f t="shared" si="2"/>
        <v>HCLTECHPE720</v>
      </c>
      <c r="B147" t="s">
        <v>337</v>
      </c>
      <c r="C147" s="1">
        <v>41389</v>
      </c>
      <c r="D147">
        <v>720</v>
      </c>
      <c r="E147" t="s">
        <v>261</v>
      </c>
      <c r="F147">
        <v>3.95</v>
      </c>
      <c r="G147">
        <v>9.9</v>
      </c>
      <c r="H147">
        <v>1.05</v>
      </c>
      <c r="I147">
        <v>6.2</v>
      </c>
      <c r="J147">
        <v>6.2</v>
      </c>
      <c r="K147">
        <v>821</v>
      </c>
      <c r="L147">
        <v>2979.49</v>
      </c>
      <c r="M147">
        <v>91500</v>
      </c>
      <c r="N147">
        <v>-67000</v>
      </c>
      <c r="O147" s="1">
        <v>41381</v>
      </c>
    </row>
    <row r="148" spans="1:15">
      <c r="A148" t="str">
        <f t="shared" si="2"/>
        <v>DLFPE220</v>
      </c>
      <c r="B148" t="s">
        <v>288</v>
      </c>
      <c r="C148" s="1">
        <v>41389</v>
      </c>
      <c r="D148">
        <v>220</v>
      </c>
      <c r="E148" t="s">
        <v>261</v>
      </c>
      <c r="F148">
        <v>1.05</v>
      </c>
      <c r="G148">
        <v>1.1499999999999999</v>
      </c>
      <c r="H148">
        <v>0.45</v>
      </c>
      <c r="I148">
        <v>1.1000000000000001</v>
      </c>
      <c r="J148">
        <v>1.1000000000000001</v>
      </c>
      <c r="K148">
        <v>813</v>
      </c>
      <c r="L148">
        <v>1795.23</v>
      </c>
      <c r="M148">
        <v>1582000</v>
      </c>
      <c r="N148">
        <v>34000</v>
      </c>
      <c r="O148" s="1">
        <v>41381</v>
      </c>
    </row>
    <row r="149" spans="1:15">
      <c r="A149" t="str">
        <f t="shared" si="2"/>
        <v>HINDALCOPE90</v>
      </c>
      <c r="B149" t="s">
        <v>301</v>
      </c>
      <c r="C149" s="1">
        <v>41389</v>
      </c>
      <c r="D149">
        <v>90</v>
      </c>
      <c r="E149" t="s">
        <v>261</v>
      </c>
      <c r="F149">
        <v>1</v>
      </c>
      <c r="G149">
        <v>1.4</v>
      </c>
      <c r="H149">
        <v>0.8</v>
      </c>
      <c r="I149">
        <v>0.9</v>
      </c>
      <c r="J149">
        <v>0.9</v>
      </c>
      <c r="K149">
        <v>803</v>
      </c>
      <c r="L149">
        <v>1461.78</v>
      </c>
      <c r="M149">
        <v>1334000</v>
      </c>
      <c r="N149">
        <v>-66000</v>
      </c>
      <c r="O149" s="1">
        <v>41381</v>
      </c>
    </row>
    <row r="150" spans="1:15">
      <c r="A150" t="str">
        <f t="shared" si="2"/>
        <v>RELCAPITALCE360</v>
      </c>
      <c r="B150" t="s">
        <v>133</v>
      </c>
      <c r="C150" s="1">
        <v>41389</v>
      </c>
      <c r="D150">
        <v>360</v>
      </c>
      <c r="E150" t="s">
        <v>127</v>
      </c>
      <c r="F150">
        <v>3.2</v>
      </c>
      <c r="G150">
        <v>4.45</v>
      </c>
      <c r="H150">
        <v>1.2</v>
      </c>
      <c r="I150">
        <v>1.5</v>
      </c>
      <c r="J150">
        <v>1.5</v>
      </c>
      <c r="K150">
        <v>797</v>
      </c>
      <c r="L150">
        <v>2889.49</v>
      </c>
      <c r="M150">
        <v>652000</v>
      </c>
      <c r="N150">
        <v>-108000</v>
      </c>
      <c r="O150" s="1">
        <v>41381</v>
      </c>
    </row>
    <row r="151" spans="1:15">
      <c r="A151" t="str">
        <f t="shared" si="2"/>
        <v>AXISBANKPE1350</v>
      </c>
      <c r="B151" t="s">
        <v>295</v>
      </c>
      <c r="C151" s="1">
        <v>41389</v>
      </c>
      <c r="D151">
        <v>1350</v>
      </c>
      <c r="E151" t="s">
        <v>261</v>
      </c>
      <c r="F151">
        <v>12.55</v>
      </c>
      <c r="G151">
        <v>25.1</v>
      </c>
      <c r="H151">
        <v>12.3</v>
      </c>
      <c r="I151">
        <v>20.399999999999999</v>
      </c>
      <c r="J151">
        <v>20.399999999999999</v>
      </c>
      <c r="K151">
        <v>791</v>
      </c>
      <c r="L151">
        <v>2708.43</v>
      </c>
      <c r="M151">
        <v>84500</v>
      </c>
      <c r="N151">
        <v>24000</v>
      </c>
      <c r="O151" s="1">
        <v>41381</v>
      </c>
    </row>
    <row r="152" spans="1:15">
      <c r="A152" t="str">
        <f t="shared" si="2"/>
        <v>RELINFRACE370</v>
      </c>
      <c r="B152" t="s">
        <v>308</v>
      </c>
      <c r="C152" s="1">
        <v>41389</v>
      </c>
      <c r="D152">
        <v>370</v>
      </c>
      <c r="E152" t="s">
        <v>127</v>
      </c>
      <c r="F152">
        <v>13.15</v>
      </c>
      <c r="G152">
        <v>14.2</v>
      </c>
      <c r="H152">
        <v>4.95</v>
      </c>
      <c r="I152">
        <v>6.05</v>
      </c>
      <c r="J152">
        <v>6.05</v>
      </c>
      <c r="K152">
        <v>788</v>
      </c>
      <c r="L152">
        <v>1494.21</v>
      </c>
      <c r="M152">
        <v>250500</v>
      </c>
      <c r="N152">
        <v>50000</v>
      </c>
      <c r="O152" s="1">
        <v>41381</v>
      </c>
    </row>
    <row r="153" spans="1:15">
      <c r="A153" t="str">
        <f t="shared" si="2"/>
        <v>UNITECHCE32.5</v>
      </c>
      <c r="B153" t="s">
        <v>296</v>
      </c>
      <c r="C153" s="1">
        <v>41389</v>
      </c>
      <c r="D153">
        <v>32.5</v>
      </c>
      <c r="E153" t="s">
        <v>127</v>
      </c>
      <c r="F153">
        <v>0.05</v>
      </c>
      <c r="G153">
        <v>0.35</v>
      </c>
      <c r="H153">
        <v>0.05</v>
      </c>
      <c r="I153">
        <v>0.15</v>
      </c>
      <c r="J153">
        <v>0.15</v>
      </c>
      <c r="K153">
        <v>787</v>
      </c>
      <c r="L153">
        <v>2576.14</v>
      </c>
      <c r="M153">
        <v>2020000</v>
      </c>
      <c r="N153">
        <v>940000</v>
      </c>
      <c r="O153" s="1">
        <v>41381</v>
      </c>
    </row>
    <row r="154" spans="1:15">
      <c r="A154" t="str">
        <f t="shared" si="2"/>
        <v>BHELCE180</v>
      </c>
      <c r="B154" t="s">
        <v>299</v>
      </c>
      <c r="C154" s="1">
        <v>41389</v>
      </c>
      <c r="D154">
        <v>180</v>
      </c>
      <c r="E154" t="s">
        <v>127</v>
      </c>
      <c r="F154">
        <v>5.7</v>
      </c>
      <c r="G154">
        <v>7</v>
      </c>
      <c r="H154">
        <v>4.5999999999999996</v>
      </c>
      <c r="I154">
        <v>5.35</v>
      </c>
      <c r="J154">
        <v>5.35</v>
      </c>
      <c r="K154">
        <v>780</v>
      </c>
      <c r="L154">
        <v>1450.41</v>
      </c>
      <c r="M154">
        <v>719000</v>
      </c>
      <c r="N154">
        <v>-125000</v>
      </c>
      <c r="O154" s="1">
        <v>41381</v>
      </c>
    </row>
    <row r="155" spans="1:15">
      <c r="A155" t="str">
        <f t="shared" si="2"/>
        <v>JPASSOCIATPE75</v>
      </c>
      <c r="B155" t="s">
        <v>128</v>
      </c>
      <c r="C155" s="1">
        <v>41389</v>
      </c>
      <c r="D155">
        <v>75</v>
      </c>
      <c r="E155" t="s">
        <v>261</v>
      </c>
      <c r="F155">
        <v>2.0499999999999998</v>
      </c>
      <c r="G155">
        <v>3.35</v>
      </c>
      <c r="H155">
        <v>1.95</v>
      </c>
      <c r="I155">
        <v>2.25</v>
      </c>
      <c r="J155">
        <v>2.25</v>
      </c>
      <c r="K155">
        <v>778</v>
      </c>
      <c r="L155">
        <v>2409</v>
      </c>
      <c r="M155">
        <v>1908000</v>
      </c>
      <c r="N155">
        <v>756000</v>
      </c>
      <c r="O155" s="1">
        <v>41381</v>
      </c>
    </row>
    <row r="156" spans="1:15">
      <c r="A156" t="str">
        <f t="shared" si="2"/>
        <v>INFYPE2400</v>
      </c>
      <c r="B156" t="s">
        <v>291</v>
      </c>
      <c r="C156" s="1">
        <v>41389</v>
      </c>
      <c r="D156">
        <v>2400</v>
      </c>
      <c r="E156" t="s">
        <v>261</v>
      </c>
      <c r="F156">
        <v>106.15</v>
      </c>
      <c r="G156">
        <v>148.30000000000001</v>
      </c>
      <c r="H156">
        <v>100</v>
      </c>
      <c r="I156">
        <v>122.15</v>
      </c>
      <c r="J156">
        <v>122.15</v>
      </c>
      <c r="K156">
        <v>774</v>
      </c>
      <c r="L156">
        <v>2438.89</v>
      </c>
      <c r="M156">
        <v>244125</v>
      </c>
      <c r="N156">
        <v>-45375</v>
      </c>
      <c r="O156" s="1">
        <v>41381</v>
      </c>
    </row>
    <row r="157" spans="1:15">
      <c r="A157" t="str">
        <f t="shared" si="2"/>
        <v>JPASSOCIATPE65</v>
      </c>
      <c r="B157" t="s">
        <v>128</v>
      </c>
      <c r="C157" s="1">
        <v>41389</v>
      </c>
      <c r="D157">
        <v>65</v>
      </c>
      <c r="E157" t="s">
        <v>261</v>
      </c>
      <c r="F157">
        <v>0.3</v>
      </c>
      <c r="G157">
        <v>0.45</v>
      </c>
      <c r="H157">
        <v>0.25</v>
      </c>
      <c r="I157">
        <v>0.3</v>
      </c>
      <c r="J157">
        <v>0.3</v>
      </c>
      <c r="K157">
        <v>767</v>
      </c>
      <c r="L157">
        <v>2003.58</v>
      </c>
      <c r="M157">
        <v>3800000</v>
      </c>
      <c r="N157">
        <v>-232000</v>
      </c>
      <c r="O157" s="1">
        <v>41381</v>
      </c>
    </row>
    <row r="158" spans="1:15">
      <c r="A158" t="str">
        <f t="shared" si="2"/>
        <v>TCSPE1500</v>
      </c>
      <c r="B158" t="s">
        <v>305</v>
      </c>
      <c r="C158" s="1">
        <v>41389</v>
      </c>
      <c r="D158">
        <v>1500</v>
      </c>
      <c r="E158" t="s">
        <v>261</v>
      </c>
      <c r="F158">
        <v>55</v>
      </c>
      <c r="G158">
        <v>92.75</v>
      </c>
      <c r="H158">
        <v>55</v>
      </c>
      <c r="I158">
        <v>70.3</v>
      </c>
      <c r="J158">
        <v>70.3</v>
      </c>
      <c r="K158">
        <v>767</v>
      </c>
      <c r="L158">
        <v>3016.79</v>
      </c>
      <c r="M158">
        <v>254750</v>
      </c>
      <c r="N158">
        <v>13000</v>
      </c>
      <c r="O158" s="1">
        <v>41381</v>
      </c>
    </row>
    <row r="159" spans="1:15">
      <c r="A159" t="str">
        <f t="shared" si="2"/>
        <v>BHARTIARTLPE270</v>
      </c>
      <c r="B159" t="s">
        <v>129</v>
      </c>
      <c r="C159" s="1">
        <v>41389</v>
      </c>
      <c r="D159">
        <v>270</v>
      </c>
      <c r="E159" t="s">
        <v>261</v>
      </c>
      <c r="F159">
        <v>2.0499999999999998</v>
      </c>
      <c r="G159">
        <v>2.7</v>
      </c>
      <c r="H159">
        <v>1.65</v>
      </c>
      <c r="I159">
        <v>2.4</v>
      </c>
      <c r="J159">
        <v>2.4</v>
      </c>
      <c r="K159">
        <v>753</v>
      </c>
      <c r="L159">
        <v>2050.31</v>
      </c>
      <c r="M159">
        <v>821000</v>
      </c>
      <c r="N159">
        <v>408000</v>
      </c>
      <c r="O159" s="1">
        <v>41381</v>
      </c>
    </row>
    <row r="160" spans="1:15">
      <c r="A160" t="str">
        <f t="shared" si="2"/>
        <v>HCLTECHPE700</v>
      </c>
      <c r="B160" t="s">
        <v>337</v>
      </c>
      <c r="C160" s="1">
        <v>41389</v>
      </c>
      <c r="D160">
        <v>700</v>
      </c>
      <c r="E160" t="s">
        <v>261</v>
      </c>
      <c r="F160">
        <v>5.05</v>
      </c>
      <c r="G160">
        <v>5.4</v>
      </c>
      <c r="H160">
        <v>0.5</v>
      </c>
      <c r="I160">
        <v>3.95</v>
      </c>
      <c r="J160">
        <v>3.95</v>
      </c>
      <c r="K160">
        <v>742</v>
      </c>
      <c r="L160">
        <v>2609.9899999999998</v>
      </c>
      <c r="M160">
        <v>124000</v>
      </c>
      <c r="N160">
        <v>-28500</v>
      </c>
      <c r="O160" s="1">
        <v>41381</v>
      </c>
    </row>
    <row r="161" spans="1:15">
      <c r="A161" t="str">
        <f t="shared" si="2"/>
        <v>FRLCE170</v>
      </c>
      <c r="B161" t="s">
        <v>555</v>
      </c>
      <c r="C161" s="1">
        <v>41389</v>
      </c>
      <c r="D161">
        <v>170</v>
      </c>
      <c r="E161" t="s">
        <v>127</v>
      </c>
      <c r="F161">
        <v>0.4</v>
      </c>
      <c r="G161">
        <v>0.95</v>
      </c>
      <c r="H161">
        <v>0.25</v>
      </c>
      <c r="I161">
        <v>0.55000000000000004</v>
      </c>
      <c r="J161">
        <v>0.55000000000000004</v>
      </c>
      <c r="K161">
        <v>740</v>
      </c>
      <c r="L161">
        <v>2525.2800000000002</v>
      </c>
      <c r="M161">
        <v>326000</v>
      </c>
      <c r="N161">
        <v>326000</v>
      </c>
      <c r="O161" s="1">
        <v>41381</v>
      </c>
    </row>
    <row r="162" spans="1:15">
      <c r="A162" t="str">
        <f t="shared" si="2"/>
        <v>BHELCE185</v>
      </c>
      <c r="B162" t="s">
        <v>299</v>
      </c>
      <c r="C162" s="1">
        <v>41389</v>
      </c>
      <c r="D162">
        <v>185</v>
      </c>
      <c r="E162" t="s">
        <v>127</v>
      </c>
      <c r="F162">
        <v>3.75</v>
      </c>
      <c r="G162">
        <v>4.05</v>
      </c>
      <c r="H162">
        <v>2.4</v>
      </c>
      <c r="I162">
        <v>2.85</v>
      </c>
      <c r="J162">
        <v>2.85</v>
      </c>
      <c r="K162">
        <v>737</v>
      </c>
      <c r="L162">
        <v>1387.97</v>
      </c>
      <c r="M162">
        <v>426000</v>
      </c>
      <c r="N162">
        <v>-92000</v>
      </c>
      <c r="O162" s="1">
        <v>41381</v>
      </c>
    </row>
    <row r="163" spans="1:15">
      <c r="A163" t="str">
        <f t="shared" si="2"/>
        <v>AXISBANKCE1350</v>
      </c>
      <c r="B163" t="s">
        <v>295</v>
      </c>
      <c r="C163" s="1">
        <v>41389</v>
      </c>
      <c r="D163">
        <v>1350</v>
      </c>
      <c r="E163" t="s">
        <v>127</v>
      </c>
      <c r="F163">
        <v>38</v>
      </c>
      <c r="G163">
        <v>66</v>
      </c>
      <c r="H163">
        <v>38</v>
      </c>
      <c r="I163">
        <v>43.75</v>
      </c>
      <c r="J163">
        <v>43.75</v>
      </c>
      <c r="K163">
        <v>732</v>
      </c>
      <c r="L163">
        <v>2554.84</v>
      </c>
      <c r="M163">
        <v>91250</v>
      </c>
      <c r="N163">
        <v>-27250</v>
      </c>
      <c r="O163" s="1">
        <v>41381</v>
      </c>
    </row>
    <row r="164" spans="1:15">
      <c r="A164" t="str">
        <f t="shared" si="2"/>
        <v>BHARTIARTLCE300</v>
      </c>
      <c r="B164" t="s">
        <v>129</v>
      </c>
      <c r="C164" s="1">
        <v>41389</v>
      </c>
      <c r="D164">
        <v>300</v>
      </c>
      <c r="E164" t="s">
        <v>127</v>
      </c>
      <c r="F164">
        <v>2.65</v>
      </c>
      <c r="G164">
        <v>3.15</v>
      </c>
      <c r="H164">
        <v>1.9</v>
      </c>
      <c r="I164">
        <v>2.2000000000000002</v>
      </c>
      <c r="J164">
        <v>2.2000000000000002</v>
      </c>
      <c r="K164">
        <v>725</v>
      </c>
      <c r="L164">
        <v>2191.9699999999998</v>
      </c>
      <c r="M164">
        <v>757000</v>
      </c>
      <c r="N164">
        <v>-67000</v>
      </c>
      <c r="O164" s="1">
        <v>41381</v>
      </c>
    </row>
    <row r="165" spans="1:15">
      <c r="A165" t="str">
        <f t="shared" si="2"/>
        <v>ICICIBANKCE1050</v>
      </c>
      <c r="B165" t="s">
        <v>290</v>
      </c>
      <c r="C165" s="1">
        <v>41389</v>
      </c>
      <c r="D165">
        <v>1050</v>
      </c>
      <c r="E165" t="s">
        <v>127</v>
      </c>
      <c r="F165">
        <v>43.85</v>
      </c>
      <c r="G165">
        <v>63</v>
      </c>
      <c r="H165">
        <v>42</v>
      </c>
      <c r="I165">
        <v>51.9</v>
      </c>
      <c r="J165">
        <v>51.9</v>
      </c>
      <c r="K165">
        <v>715</v>
      </c>
      <c r="L165">
        <v>1969.34</v>
      </c>
      <c r="M165">
        <v>552250</v>
      </c>
      <c r="N165">
        <v>-9000</v>
      </c>
      <c r="O165" s="1">
        <v>41381</v>
      </c>
    </row>
    <row r="166" spans="1:15">
      <c r="A166" t="str">
        <f t="shared" si="2"/>
        <v>TATASTEELPE290</v>
      </c>
      <c r="B166" t="s">
        <v>292</v>
      </c>
      <c r="C166" s="1">
        <v>41389</v>
      </c>
      <c r="D166">
        <v>290</v>
      </c>
      <c r="E166" t="s">
        <v>261</v>
      </c>
      <c r="F166">
        <v>3.95</v>
      </c>
      <c r="G166">
        <v>4.25</v>
      </c>
      <c r="H166">
        <v>2.2999999999999998</v>
      </c>
      <c r="I166">
        <v>4</v>
      </c>
      <c r="J166">
        <v>4</v>
      </c>
      <c r="K166">
        <v>706</v>
      </c>
      <c r="L166">
        <v>2071.15</v>
      </c>
      <c r="M166">
        <v>326000</v>
      </c>
      <c r="N166">
        <v>-33000</v>
      </c>
      <c r="O166" s="1">
        <v>41381</v>
      </c>
    </row>
    <row r="167" spans="1:15">
      <c r="A167" t="str">
        <f t="shared" si="2"/>
        <v>RELINFRAPE340</v>
      </c>
      <c r="B167" t="s">
        <v>308</v>
      </c>
      <c r="C167" s="1">
        <v>41389</v>
      </c>
      <c r="D167">
        <v>340</v>
      </c>
      <c r="E167" t="s">
        <v>261</v>
      </c>
      <c r="F167">
        <v>3.25</v>
      </c>
      <c r="G167">
        <v>6.35</v>
      </c>
      <c r="H167">
        <v>2.2999999999999998</v>
      </c>
      <c r="I167">
        <v>5.2</v>
      </c>
      <c r="J167">
        <v>5.2</v>
      </c>
      <c r="K167">
        <v>688</v>
      </c>
      <c r="L167">
        <v>1183.3499999999999</v>
      </c>
      <c r="M167">
        <v>150500</v>
      </c>
      <c r="N167">
        <v>-30500</v>
      </c>
      <c r="O167" s="1">
        <v>41381</v>
      </c>
    </row>
    <row r="168" spans="1:15">
      <c r="A168" t="str">
        <f t="shared" si="2"/>
        <v>ICICIBANKPE1020</v>
      </c>
      <c r="B168" t="s">
        <v>290</v>
      </c>
      <c r="C168" s="1">
        <v>41389</v>
      </c>
      <c r="D168">
        <v>1020</v>
      </c>
      <c r="E168" t="s">
        <v>261</v>
      </c>
      <c r="F168">
        <v>4.2</v>
      </c>
      <c r="G168">
        <v>4.4000000000000004</v>
      </c>
      <c r="H168">
        <v>2.5</v>
      </c>
      <c r="I168">
        <v>3.25</v>
      </c>
      <c r="J168">
        <v>3.25</v>
      </c>
      <c r="K168">
        <v>684</v>
      </c>
      <c r="L168">
        <v>1749.63</v>
      </c>
      <c r="M168">
        <v>121750</v>
      </c>
      <c r="N168">
        <v>6000</v>
      </c>
      <c r="O168" s="1">
        <v>41381</v>
      </c>
    </row>
    <row r="169" spans="1:15">
      <c r="A169" t="str">
        <f t="shared" si="2"/>
        <v>SBINPE1900</v>
      </c>
      <c r="B169" t="s">
        <v>286</v>
      </c>
      <c r="C169" s="1">
        <v>41389</v>
      </c>
      <c r="D169">
        <v>1900</v>
      </c>
      <c r="E169" t="s">
        <v>261</v>
      </c>
      <c r="F169">
        <v>1.7</v>
      </c>
      <c r="G169">
        <v>1.85</v>
      </c>
      <c r="H169">
        <v>1</v>
      </c>
      <c r="I169">
        <v>1.4</v>
      </c>
      <c r="J169">
        <v>1.4</v>
      </c>
      <c r="K169">
        <v>669</v>
      </c>
      <c r="L169">
        <v>1590.12</v>
      </c>
      <c r="M169">
        <v>290750</v>
      </c>
      <c r="N169">
        <v>-11000</v>
      </c>
      <c r="O169" s="1">
        <v>41381</v>
      </c>
    </row>
    <row r="170" spans="1:15">
      <c r="A170" t="str">
        <f t="shared" si="2"/>
        <v>INFYCE2650</v>
      </c>
      <c r="B170" t="s">
        <v>291</v>
      </c>
      <c r="C170" s="1">
        <v>41389</v>
      </c>
      <c r="D170">
        <v>2650</v>
      </c>
      <c r="E170" t="s">
        <v>127</v>
      </c>
      <c r="F170">
        <v>1.7</v>
      </c>
      <c r="G170">
        <v>1.9</v>
      </c>
      <c r="H170">
        <v>1.1499999999999999</v>
      </c>
      <c r="I170">
        <v>1.4</v>
      </c>
      <c r="J170">
        <v>1.4</v>
      </c>
      <c r="K170">
        <v>667</v>
      </c>
      <c r="L170">
        <v>2210.61</v>
      </c>
      <c r="M170">
        <v>185125</v>
      </c>
      <c r="N170">
        <v>-14750</v>
      </c>
      <c r="O170" s="1">
        <v>41381</v>
      </c>
    </row>
    <row r="171" spans="1:15">
      <c r="A171" t="str">
        <f t="shared" si="2"/>
        <v>YESBANKPE450</v>
      </c>
      <c r="B171" t="s">
        <v>302</v>
      </c>
      <c r="C171" s="1">
        <v>41389</v>
      </c>
      <c r="D171">
        <v>450</v>
      </c>
      <c r="E171" t="s">
        <v>261</v>
      </c>
      <c r="F171">
        <v>4.45</v>
      </c>
      <c r="G171">
        <v>5</v>
      </c>
      <c r="H171">
        <v>1.3</v>
      </c>
      <c r="I171">
        <v>2.25</v>
      </c>
      <c r="J171">
        <v>2.25</v>
      </c>
      <c r="K171">
        <v>660</v>
      </c>
      <c r="L171">
        <v>2990.07</v>
      </c>
      <c r="M171">
        <v>312000</v>
      </c>
      <c r="N171">
        <v>116000</v>
      </c>
      <c r="O171" s="1">
        <v>41381</v>
      </c>
    </row>
    <row r="172" spans="1:15">
      <c r="A172" t="str">
        <f t="shared" si="2"/>
        <v>INFYCE2900</v>
      </c>
      <c r="B172" t="s">
        <v>291</v>
      </c>
      <c r="C172" s="1">
        <v>41389</v>
      </c>
      <c r="D172">
        <v>2900</v>
      </c>
      <c r="E172" t="s">
        <v>127</v>
      </c>
      <c r="F172">
        <v>0.65</v>
      </c>
      <c r="G172">
        <v>1</v>
      </c>
      <c r="H172">
        <v>0.65</v>
      </c>
      <c r="I172">
        <v>0.85</v>
      </c>
      <c r="J172">
        <v>0.85</v>
      </c>
      <c r="K172">
        <v>644</v>
      </c>
      <c r="L172">
        <v>2335.21</v>
      </c>
      <c r="M172">
        <v>315500</v>
      </c>
      <c r="N172">
        <v>-6125</v>
      </c>
      <c r="O172" s="1">
        <v>41381</v>
      </c>
    </row>
    <row r="173" spans="1:15">
      <c r="A173" t="str">
        <f t="shared" si="2"/>
        <v>JSWSTEELCE700</v>
      </c>
      <c r="B173" t="s">
        <v>326</v>
      </c>
      <c r="C173" s="1">
        <v>41389</v>
      </c>
      <c r="D173">
        <v>700</v>
      </c>
      <c r="E173" t="s">
        <v>127</v>
      </c>
      <c r="F173">
        <v>20.2</v>
      </c>
      <c r="G173">
        <v>54.5</v>
      </c>
      <c r="H173">
        <v>18</v>
      </c>
      <c r="I173">
        <v>47.3</v>
      </c>
      <c r="J173">
        <v>47.3</v>
      </c>
      <c r="K173">
        <v>638</v>
      </c>
      <c r="L173">
        <v>2336.39</v>
      </c>
      <c r="M173">
        <v>96000</v>
      </c>
      <c r="N173">
        <v>-21000</v>
      </c>
      <c r="O173" s="1">
        <v>41381</v>
      </c>
    </row>
    <row r="174" spans="1:15">
      <c r="A174" t="str">
        <f t="shared" si="2"/>
        <v>TATASTEELPE280</v>
      </c>
      <c r="B174" t="s">
        <v>292</v>
      </c>
      <c r="C174" s="1">
        <v>41389</v>
      </c>
      <c r="D174">
        <v>280</v>
      </c>
      <c r="E174" t="s">
        <v>261</v>
      </c>
      <c r="F174">
        <v>1.8</v>
      </c>
      <c r="G174">
        <v>1.8</v>
      </c>
      <c r="H174">
        <v>1</v>
      </c>
      <c r="I174">
        <v>1.65</v>
      </c>
      <c r="J174">
        <v>1.65</v>
      </c>
      <c r="K174">
        <v>635</v>
      </c>
      <c r="L174">
        <v>1786.87</v>
      </c>
      <c r="M174">
        <v>756000</v>
      </c>
      <c r="N174">
        <v>38000</v>
      </c>
      <c r="O174" s="1">
        <v>41381</v>
      </c>
    </row>
    <row r="175" spans="1:15">
      <c r="A175" t="str">
        <f t="shared" si="2"/>
        <v>STERCE90</v>
      </c>
      <c r="B175" t="s">
        <v>350</v>
      </c>
      <c r="C175" s="1">
        <v>41389</v>
      </c>
      <c r="D175">
        <v>90</v>
      </c>
      <c r="E175" t="s">
        <v>127</v>
      </c>
      <c r="F175">
        <v>1.1000000000000001</v>
      </c>
      <c r="G175">
        <v>2.1</v>
      </c>
      <c r="H175">
        <v>0.9</v>
      </c>
      <c r="I175">
        <v>1.65</v>
      </c>
      <c r="J175">
        <v>1.65</v>
      </c>
      <c r="K175">
        <v>631</v>
      </c>
      <c r="L175">
        <v>2310.52</v>
      </c>
      <c r="M175">
        <v>1040000</v>
      </c>
      <c r="N175">
        <v>-36000</v>
      </c>
      <c r="O175" s="1">
        <v>41381</v>
      </c>
    </row>
    <row r="176" spans="1:15">
      <c r="A176" t="str">
        <f t="shared" si="2"/>
        <v>LTCE1440</v>
      </c>
      <c r="B176" t="s">
        <v>289</v>
      </c>
      <c r="C176" s="1">
        <v>41389</v>
      </c>
      <c r="D176">
        <v>1440</v>
      </c>
      <c r="E176" t="s">
        <v>127</v>
      </c>
      <c r="F176">
        <v>29.5</v>
      </c>
      <c r="G176">
        <v>31.65</v>
      </c>
      <c r="H176">
        <v>13.95</v>
      </c>
      <c r="I176">
        <v>19.2</v>
      </c>
      <c r="J176">
        <v>19.2</v>
      </c>
      <c r="K176">
        <v>626</v>
      </c>
      <c r="L176">
        <v>2285.08</v>
      </c>
      <c r="M176">
        <v>45750</v>
      </c>
      <c r="N176">
        <v>12500</v>
      </c>
      <c r="O176" s="1">
        <v>41381</v>
      </c>
    </row>
    <row r="177" spans="1:15">
      <c r="A177" t="str">
        <f t="shared" si="2"/>
        <v>TCSPE1250</v>
      </c>
      <c r="B177" t="s">
        <v>305</v>
      </c>
      <c r="C177" s="1">
        <v>41389</v>
      </c>
      <c r="D177">
        <v>1250</v>
      </c>
      <c r="E177" t="s">
        <v>261</v>
      </c>
      <c r="F177">
        <v>8</v>
      </c>
      <c r="G177">
        <v>9.8000000000000007</v>
      </c>
      <c r="H177">
        <v>2.75</v>
      </c>
      <c r="I177">
        <v>3.75</v>
      </c>
      <c r="J177">
        <v>3.75</v>
      </c>
      <c r="K177">
        <v>616</v>
      </c>
      <c r="L177">
        <v>1932.22</v>
      </c>
      <c r="M177">
        <v>113500</v>
      </c>
      <c r="N177">
        <v>77750</v>
      </c>
      <c r="O177" s="1">
        <v>41381</v>
      </c>
    </row>
    <row r="178" spans="1:15">
      <c r="A178" t="str">
        <f t="shared" si="2"/>
        <v>YESBANKCE470</v>
      </c>
      <c r="B178" t="s">
        <v>302</v>
      </c>
      <c r="C178" s="1">
        <v>41389</v>
      </c>
      <c r="D178">
        <v>470</v>
      </c>
      <c r="E178" t="s">
        <v>127</v>
      </c>
      <c r="F178">
        <v>13.55</v>
      </c>
      <c r="G178">
        <v>23.35</v>
      </c>
      <c r="H178">
        <v>11</v>
      </c>
      <c r="I178">
        <v>16.25</v>
      </c>
      <c r="J178">
        <v>16.25</v>
      </c>
      <c r="K178">
        <v>608</v>
      </c>
      <c r="L178">
        <v>2957.56</v>
      </c>
      <c r="M178">
        <v>136000</v>
      </c>
      <c r="N178">
        <v>1000</v>
      </c>
      <c r="O178" s="1">
        <v>41381</v>
      </c>
    </row>
    <row r="179" spans="1:15">
      <c r="A179" t="str">
        <f t="shared" si="2"/>
        <v>DLFCE230</v>
      </c>
      <c r="B179" t="s">
        <v>288</v>
      </c>
      <c r="C179" s="1">
        <v>41389</v>
      </c>
      <c r="D179">
        <v>230</v>
      </c>
      <c r="E179" t="s">
        <v>127</v>
      </c>
      <c r="F179">
        <v>19.100000000000001</v>
      </c>
      <c r="G179">
        <v>22.5</v>
      </c>
      <c r="H179">
        <v>14.7</v>
      </c>
      <c r="I179">
        <v>15.15</v>
      </c>
      <c r="J179">
        <v>15.15</v>
      </c>
      <c r="K179">
        <v>606</v>
      </c>
      <c r="L179">
        <v>1511.09</v>
      </c>
      <c r="M179">
        <v>516000</v>
      </c>
      <c r="N179">
        <v>-365000</v>
      </c>
      <c r="O179" s="1">
        <v>41381</v>
      </c>
    </row>
    <row r="180" spans="1:15">
      <c r="A180" t="str">
        <f t="shared" si="2"/>
        <v>AXISBANKCE1450</v>
      </c>
      <c r="B180" t="s">
        <v>295</v>
      </c>
      <c r="C180" s="1">
        <v>41389</v>
      </c>
      <c r="D180">
        <v>1450</v>
      </c>
      <c r="E180" t="s">
        <v>127</v>
      </c>
      <c r="F180">
        <v>9.0500000000000007</v>
      </c>
      <c r="G180">
        <v>11</v>
      </c>
      <c r="H180">
        <v>6.7</v>
      </c>
      <c r="I180">
        <v>7.75</v>
      </c>
      <c r="J180">
        <v>7.75</v>
      </c>
      <c r="K180">
        <v>605</v>
      </c>
      <c r="L180">
        <v>2206.2600000000002</v>
      </c>
      <c r="M180">
        <v>48500</v>
      </c>
      <c r="N180">
        <v>31500</v>
      </c>
      <c r="O180" s="1">
        <v>41381</v>
      </c>
    </row>
    <row r="181" spans="1:15">
      <c r="A181" t="str">
        <f t="shared" si="2"/>
        <v>ITCCE310</v>
      </c>
      <c r="B181" t="s">
        <v>300</v>
      </c>
      <c r="C181" s="1">
        <v>41389</v>
      </c>
      <c r="D181">
        <v>310</v>
      </c>
      <c r="E181" t="s">
        <v>127</v>
      </c>
      <c r="F181">
        <v>4</v>
      </c>
      <c r="G181">
        <v>7.1</v>
      </c>
      <c r="H181">
        <v>4</v>
      </c>
      <c r="I181">
        <v>6.65</v>
      </c>
      <c r="J181">
        <v>6.65</v>
      </c>
      <c r="K181">
        <v>600</v>
      </c>
      <c r="L181">
        <v>1892.51</v>
      </c>
      <c r="M181">
        <v>353000</v>
      </c>
      <c r="N181">
        <v>-39000</v>
      </c>
      <c r="O181" s="1">
        <v>41381</v>
      </c>
    </row>
    <row r="182" spans="1:15">
      <c r="A182" t="str">
        <f t="shared" si="2"/>
        <v>ITCPE300</v>
      </c>
      <c r="B182" t="s">
        <v>300</v>
      </c>
      <c r="C182" s="1">
        <v>41389</v>
      </c>
      <c r="D182">
        <v>300</v>
      </c>
      <c r="E182" t="s">
        <v>261</v>
      </c>
      <c r="F182">
        <v>2.2999999999999998</v>
      </c>
      <c r="G182">
        <v>2.5</v>
      </c>
      <c r="H182">
        <v>0.95</v>
      </c>
      <c r="I182">
        <v>1.05</v>
      </c>
      <c r="J182">
        <v>1.05</v>
      </c>
      <c r="K182">
        <v>598</v>
      </c>
      <c r="L182">
        <v>1802.43</v>
      </c>
      <c r="M182">
        <v>586000</v>
      </c>
      <c r="N182">
        <v>122000</v>
      </c>
      <c r="O182" s="1">
        <v>41381</v>
      </c>
    </row>
    <row r="183" spans="1:15">
      <c r="A183" t="str">
        <f t="shared" si="2"/>
        <v>RCOMCE80</v>
      </c>
      <c r="B183" t="s">
        <v>294</v>
      </c>
      <c r="C183" s="1">
        <v>41389</v>
      </c>
      <c r="D183">
        <v>80</v>
      </c>
      <c r="E183" t="s">
        <v>127</v>
      </c>
      <c r="F183">
        <v>5.55</v>
      </c>
      <c r="G183">
        <v>6.6</v>
      </c>
      <c r="H183">
        <v>3.65</v>
      </c>
      <c r="I183">
        <v>4.25</v>
      </c>
      <c r="J183">
        <v>4.25</v>
      </c>
      <c r="K183">
        <v>597</v>
      </c>
      <c r="L183">
        <v>2028.45</v>
      </c>
      <c r="M183">
        <v>2924000</v>
      </c>
      <c r="N183">
        <v>-68000</v>
      </c>
      <c r="O183" s="1">
        <v>41381</v>
      </c>
    </row>
    <row r="184" spans="1:15">
      <c r="A184" t="str">
        <f t="shared" si="2"/>
        <v>INFYCE2200</v>
      </c>
      <c r="B184" t="s">
        <v>291</v>
      </c>
      <c r="C184" s="1">
        <v>41389</v>
      </c>
      <c r="D184">
        <v>2200</v>
      </c>
      <c r="E184" t="s">
        <v>127</v>
      </c>
      <c r="F184">
        <v>114.6</v>
      </c>
      <c r="G184">
        <v>118</v>
      </c>
      <c r="H184">
        <v>72.599999999999994</v>
      </c>
      <c r="I184">
        <v>88.2</v>
      </c>
      <c r="J184">
        <v>88.2</v>
      </c>
      <c r="K184">
        <v>589</v>
      </c>
      <c r="L184">
        <v>1687.47</v>
      </c>
      <c r="M184">
        <v>89750</v>
      </c>
      <c r="N184">
        <v>23875</v>
      </c>
      <c r="O184" s="1">
        <v>41381</v>
      </c>
    </row>
    <row r="185" spans="1:15">
      <c r="A185" t="str">
        <f t="shared" si="2"/>
        <v>LTCE1420</v>
      </c>
      <c r="B185" t="s">
        <v>289</v>
      </c>
      <c r="C185" s="1">
        <v>41389</v>
      </c>
      <c r="D185">
        <v>1420</v>
      </c>
      <c r="E185" t="s">
        <v>127</v>
      </c>
      <c r="F185">
        <v>34.950000000000003</v>
      </c>
      <c r="G185">
        <v>42.2</v>
      </c>
      <c r="H185">
        <v>21</v>
      </c>
      <c r="I185">
        <v>28.2</v>
      </c>
      <c r="J185">
        <v>28.2</v>
      </c>
      <c r="K185">
        <v>579</v>
      </c>
      <c r="L185">
        <v>2099.36</v>
      </c>
      <c r="M185">
        <v>44000</v>
      </c>
      <c r="N185">
        <v>-5750</v>
      </c>
      <c r="O185" s="1">
        <v>41381</v>
      </c>
    </row>
    <row r="186" spans="1:15">
      <c r="A186" t="str">
        <f t="shared" si="2"/>
        <v>RELCAPITALCE350</v>
      </c>
      <c r="B186" t="s">
        <v>133</v>
      </c>
      <c r="C186" s="1">
        <v>41389</v>
      </c>
      <c r="D186">
        <v>350</v>
      </c>
      <c r="E186" t="s">
        <v>127</v>
      </c>
      <c r="F186">
        <v>5.9</v>
      </c>
      <c r="G186">
        <v>8.0500000000000007</v>
      </c>
      <c r="H186">
        <v>3.1</v>
      </c>
      <c r="I186">
        <v>3.55</v>
      </c>
      <c r="J186">
        <v>3.55</v>
      </c>
      <c r="K186">
        <v>576</v>
      </c>
      <c r="L186">
        <v>2048.08</v>
      </c>
      <c r="M186">
        <v>249000</v>
      </c>
      <c r="N186">
        <v>17000</v>
      </c>
      <c r="O186" s="1">
        <v>41381</v>
      </c>
    </row>
    <row r="187" spans="1:15">
      <c r="A187" t="str">
        <f t="shared" si="2"/>
        <v>RELIANCECE760</v>
      </c>
      <c r="B187" t="s">
        <v>287</v>
      </c>
      <c r="C187" s="1">
        <v>41389</v>
      </c>
      <c r="D187">
        <v>760</v>
      </c>
      <c r="E187" t="s">
        <v>127</v>
      </c>
      <c r="F187">
        <v>39.4</v>
      </c>
      <c r="G187">
        <v>41.9</v>
      </c>
      <c r="H187">
        <v>19.850000000000001</v>
      </c>
      <c r="I187">
        <v>22.3</v>
      </c>
      <c r="J187">
        <v>22.3</v>
      </c>
      <c r="K187">
        <v>572</v>
      </c>
      <c r="L187">
        <v>1124.97</v>
      </c>
      <c r="M187">
        <v>106500</v>
      </c>
      <c r="N187">
        <v>20000</v>
      </c>
      <c r="O187" s="1">
        <v>41381</v>
      </c>
    </row>
    <row r="188" spans="1:15">
      <c r="A188" t="str">
        <f t="shared" si="2"/>
        <v>YESBANKPE480</v>
      </c>
      <c r="B188" t="s">
        <v>302</v>
      </c>
      <c r="C188" s="1">
        <v>41389</v>
      </c>
      <c r="D188">
        <v>480</v>
      </c>
      <c r="E188" t="s">
        <v>261</v>
      </c>
      <c r="F188">
        <v>15</v>
      </c>
      <c r="G188">
        <v>17</v>
      </c>
      <c r="H188">
        <v>6.95</v>
      </c>
      <c r="I188">
        <v>10.1</v>
      </c>
      <c r="J188">
        <v>10.1</v>
      </c>
      <c r="K188">
        <v>571</v>
      </c>
      <c r="L188">
        <v>2802.01</v>
      </c>
      <c r="M188">
        <v>155000</v>
      </c>
      <c r="N188">
        <v>149000</v>
      </c>
      <c r="O188" s="1">
        <v>41381</v>
      </c>
    </row>
    <row r="189" spans="1:15">
      <c r="A189" t="str">
        <f t="shared" si="2"/>
        <v>TCSCE1700</v>
      </c>
      <c r="B189" t="s">
        <v>305</v>
      </c>
      <c r="C189" s="1">
        <v>41389</v>
      </c>
      <c r="D189">
        <v>1700</v>
      </c>
      <c r="E189" t="s">
        <v>127</v>
      </c>
      <c r="F189">
        <v>8.25</v>
      </c>
      <c r="G189">
        <v>8.25</v>
      </c>
      <c r="H189">
        <v>1.1000000000000001</v>
      </c>
      <c r="I189">
        <v>2.35</v>
      </c>
      <c r="J189">
        <v>2.35</v>
      </c>
      <c r="K189">
        <v>567</v>
      </c>
      <c r="L189">
        <v>2414.36</v>
      </c>
      <c r="M189">
        <v>133250</v>
      </c>
      <c r="N189">
        <v>47500</v>
      </c>
      <c r="O189" s="1">
        <v>41381</v>
      </c>
    </row>
    <row r="190" spans="1:15">
      <c r="A190" t="str">
        <f t="shared" si="2"/>
        <v>BHARTIARTLPE280</v>
      </c>
      <c r="B190" t="s">
        <v>129</v>
      </c>
      <c r="C190" s="1">
        <v>41389</v>
      </c>
      <c r="D190">
        <v>280</v>
      </c>
      <c r="E190" t="s">
        <v>261</v>
      </c>
      <c r="F190">
        <v>4.55</v>
      </c>
      <c r="G190">
        <v>5.4</v>
      </c>
      <c r="H190">
        <v>3.5</v>
      </c>
      <c r="I190">
        <v>4.5</v>
      </c>
      <c r="J190">
        <v>4.5</v>
      </c>
      <c r="K190">
        <v>563</v>
      </c>
      <c r="L190">
        <v>1602.35</v>
      </c>
      <c r="M190">
        <v>527000</v>
      </c>
      <c r="N190">
        <v>13000</v>
      </c>
      <c r="O190" s="1">
        <v>41381</v>
      </c>
    </row>
    <row r="191" spans="1:15">
      <c r="A191" t="str">
        <f t="shared" si="2"/>
        <v>RENUKACE25</v>
      </c>
      <c r="B191" t="s">
        <v>385</v>
      </c>
      <c r="C191" s="1">
        <v>41389</v>
      </c>
      <c r="D191">
        <v>25</v>
      </c>
      <c r="E191" t="s">
        <v>127</v>
      </c>
      <c r="F191">
        <v>0.95</v>
      </c>
      <c r="G191">
        <v>0.95</v>
      </c>
      <c r="H191">
        <v>0.4</v>
      </c>
      <c r="I191">
        <v>0.45</v>
      </c>
      <c r="J191">
        <v>0.45</v>
      </c>
      <c r="K191">
        <v>563</v>
      </c>
      <c r="L191">
        <v>1148.8399999999999</v>
      </c>
      <c r="M191">
        <v>4432000</v>
      </c>
      <c r="N191">
        <v>584000</v>
      </c>
      <c r="O191" s="1">
        <v>41381</v>
      </c>
    </row>
    <row r="192" spans="1:15">
      <c r="A192" t="str">
        <f t="shared" si="2"/>
        <v>TATAGLOBALCE140</v>
      </c>
      <c r="B192" t="s">
        <v>335</v>
      </c>
      <c r="C192" s="1">
        <v>41389</v>
      </c>
      <c r="D192">
        <v>140</v>
      </c>
      <c r="E192" t="s">
        <v>127</v>
      </c>
      <c r="F192">
        <v>1.1499999999999999</v>
      </c>
      <c r="G192">
        <v>2</v>
      </c>
      <c r="H192">
        <v>0.7</v>
      </c>
      <c r="I192">
        <v>1.7</v>
      </c>
      <c r="J192">
        <v>1.7</v>
      </c>
      <c r="K192">
        <v>548</v>
      </c>
      <c r="L192">
        <v>1551.71</v>
      </c>
      <c r="M192">
        <v>814000</v>
      </c>
      <c r="N192">
        <v>-98000</v>
      </c>
      <c r="O192" s="1">
        <v>41381</v>
      </c>
    </row>
    <row r="193" spans="1:15">
      <c r="A193" t="str">
        <f t="shared" si="2"/>
        <v>MCDOWELL-NCE2400</v>
      </c>
      <c r="B193" t="s">
        <v>132</v>
      </c>
      <c r="C193" s="1">
        <v>41389</v>
      </c>
      <c r="D193">
        <v>2400</v>
      </c>
      <c r="E193" t="s">
        <v>127</v>
      </c>
      <c r="F193">
        <v>7</v>
      </c>
      <c r="G193">
        <v>15</v>
      </c>
      <c r="H193">
        <v>5.2</v>
      </c>
      <c r="I193">
        <v>7.85</v>
      </c>
      <c r="J193">
        <v>7.85</v>
      </c>
      <c r="K193">
        <v>546</v>
      </c>
      <c r="L193">
        <v>3290.29</v>
      </c>
      <c r="M193">
        <v>53000</v>
      </c>
      <c r="N193">
        <v>52500</v>
      </c>
      <c r="O193" s="1">
        <v>41381</v>
      </c>
    </row>
    <row r="194" spans="1:15">
      <c r="A194" t="str">
        <f t="shared" si="2"/>
        <v>TCSCE1540</v>
      </c>
      <c r="B194" t="s">
        <v>305</v>
      </c>
      <c r="C194" s="1">
        <v>41389</v>
      </c>
      <c r="D194">
        <v>1540</v>
      </c>
      <c r="E194" t="s">
        <v>127</v>
      </c>
      <c r="F194">
        <v>34</v>
      </c>
      <c r="G194">
        <v>41</v>
      </c>
      <c r="H194">
        <v>15.7</v>
      </c>
      <c r="I194">
        <v>19.45</v>
      </c>
      <c r="J194">
        <v>19.45</v>
      </c>
      <c r="K194">
        <v>541</v>
      </c>
      <c r="L194">
        <v>2114.69</v>
      </c>
      <c r="M194">
        <v>89000</v>
      </c>
      <c r="N194">
        <v>34750</v>
      </c>
      <c r="O194" s="1">
        <v>41381</v>
      </c>
    </row>
    <row r="195" spans="1:15">
      <c r="A195" t="str">
        <f t="shared" ref="A195:A258" si="3">B195&amp;E195&amp;D195</f>
        <v>DLFCE280</v>
      </c>
      <c r="B195" t="s">
        <v>288</v>
      </c>
      <c r="C195" s="1">
        <v>41389</v>
      </c>
      <c r="D195">
        <v>280</v>
      </c>
      <c r="E195" t="s">
        <v>127</v>
      </c>
      <c r="F195">
        <v>0.5</v>
      </c>
      <c r="G195">
        <v>0.8</v>
      </c>
      <c r="H195">
        <v>0.3</v>
      </c>
      <c r="I195">
        <v>0.35</v>
      </c>
      <c r="J195">
        <v>0.35</v>
      </c>
      <c r="K195">
        <v>533</v>
      </c>
      <c r="L195">
        <v>1495.07</v>
      </c>
      <c r="M195">
        <v>1522000</v>
      </c>
      <c r="N195">
        <v>150000</v>
      </c>
      <c r="O195" s="1">
        <v>41381</v>
      </c>
    </row>
    <row r="196" spans="1:15">
      <c r="A196" t="str">
        <f t="shared" si="3"/>
        <v>INFYCE2700</v>
      </c>
      <c r="B196" t="s">
        <v>291</v>
      </c>
      <c r="C196" s="1">
        <v>41389</v>
      </c>
      <c r="D196">
        <v>2700</v>
      </c>
      <c r="E196" t="s">
        <v>127</v>
      </c>
      <c r="F196">
        <v>1.2</v>
      </c>
      <c r="G196">
        <v>1.4</v>
      </c>
      <c r="H196">
        <v>0.9</v>
      </c>
      <c r="I196">
        <v>1.1000000000000001</v>
      </c>
      <c r="J196">
        <v>1.1000000000000001</v>
      </c>
      <c r="K196">
        <v>524</v>
      </c>
      <c r="L196">
        <v>1769.21</v>
      </c>
      <c r="M196">
        <v>353875</v>
      </c>
      <c r="N196">
        <v>-16125</v>
      </c>
      <c r="O196" s="1">
        <v>41381</v>
      </c>
    </row>
    <row r="197" spans="1:15">
      <c r="A197" t="str">
        <f t="shared" si="3"/>
        <v>RELINFRAPE350</v>
      </c>
      <c r="B197" t="s">
        <v>308</v>
      </c>
      <c r="C197" s="1">
        <v>41389</v>
      </c>
      <c r="D197">
        <v>350</v>
      </c>
      <c r="E197" t="s">
        <v>261</v>
      </c>
      <c r="F197">
        <v>5.3</v>
      </c>
      <c r="G197">
        <v>10</v>
      </c>
      <c r="H197">
        <v>3.85</v>
      </c>
      <c r="I197">
        <v>8.35</v>
      </c>
      <c r="J197">
        <v>8.35</v>
      </c>
      <c r="K197">
        <v>511</v>
      </c>
      <c r="L197">
        <v>911.53</v>
      </c>
      <c r="M197">
        <v>113500</v>
      </c>
      <c r="N197">
        <v>-6000</v>
      </c>
      <c r="O197" s="1">
        <v>41381</v>
      </c>
    </row>
    <row r="198" spans="1:15">
      <c r="A198" t="str">
        <f t="shared" si="3"/>
        <v>TATAMOTORSCE300</v>
      </c>
      <c r="B198" t="s">
        <v>130</v>
      </c>
      <c r="C198" s="1">
        <v>41389</v>
      </c>
      <c r="D198">
        <v>300</v>
      </c>
      <c r="E198" t="s">
        <v>127</v>
      </c>
      <c r="F198">
        <v>1.2</v>
      </c>
      <c r="G198">
        <v>1.2</v>
      </c>
      <c r="H198">
        <v>0.55000000000000004</v>
      </c>
      <c r="I198">
        <v>0.65</v>
      </c>
      <c r="J198">
        <v>0.65</v>
      </c>
      <c r="K198">
        <v>511</v>
      </c>
      <c r="L198">
        <v>1536.42</v>
      </c>
      <c r="M198">
        <v>1434000</v>
      </c>
      <c r="N198">
        <v>-28000</v>
      </c>
      <c r="O198" s="1">
        <v>41381</v>
      </c>
    </row>
    <row r="199" spans="1:15">
      <c r="A199" t="str">
        <f t="shared" si="3"/>
        <v>RELINFRACE400</v>
      </c>
      <c r="B199" t="s">
        <v>308</v>
      </c>
      <c r="C199" s="1">
        <v>41389</v>
      </c>
      <c r="D199">
        <v>400</v>
      </c>
      <c r="E199" t="s">
        <v>127</v>
      </c>
      <c r="F199">
        <v>3.5</v>
      </c>
      <c r="G199">
        <v>3.9</v>
      </c>
      <c r="H199">
        <v>1.2</v>
      </c>
      <c r="I199">
        <v>1.3</v>
      </c>
      <c r="J199">
        <v>1.3</v>
      </c>
      <c r="K199">
        <v>508</v>
      </c>
      <c r="L199">
        <v>1021.53</v>
      </c>
      <c r="M199">
        <v>259500</v>
      </c>
      <c r="N199">
        <v>-51500</v>
      </c>
      <c r="O199" s="1">
        <v>41381</v>
      </c>
    </row>
    <row r="200" spans="1:15">
      <c r="A200" t="str">
        <f t="shared" si="3"/>
        <v>BHARTIARTLCE290</v>
      </c>
      <c r="B200" t="s">
        <v>129</v>
      </c>
      <c r="C200" s="1">
        <v>41389</v>
      </c>
      <c r="D200">
        <v>290</v>
      </c>
      <c r="E200" t="s">
        <v>127</v>
      </c>
      <c r="F200">
        <v>5.9</v>
      </c>
      <c r="G200">
        <v>6.5</v>
      </c>
      <c r="H200">
        <v>4.3499999999999996</v>
      </c>
      <c r="I200">
        <v>5.05</v>
      </c>
      <c r="J200">
        <v>5.05</v>
      </c>
      <c r="K200">
        <v>500</v>
      </c>
      <c r="L200">
        <v>1476.06</v>
      </c>
      <c r="M200">
        <v>288000</v>
      </c>
      <c r="N200">
        <v>17000</v>
      </c>
      <c r="O200" s="1">
        <v>41381</v>
      </c>
    </row>
    <row r="201" spans="1:15">
      <c r="A201" t="str">
        <f t="shared" si="3"/>
        <v>LTPE1380</v>
      </c>
      <c r="B201" t="s">
        <v>289</v>
      </c>
      <c r="C201" s="1">
        <v>41389</v>
      </c>
      <c r="D201">
        <v>1380</v>
      </c>
      <c r="E201" t="s">
        <v>261</v>
      </c>
      <c r="F201">
        <v>7.45</v>
      </c>
      <c r="G201">
        <v>15.35</v>
      </c>
      <c r="H201">
        <v>7.45</v>
      </c>
      <c r="I201">
        <v>11.05</v>
      </c>
      <c r="J201">
        <v>11.05</v>
      </c>
      <c r="K201">
        <v>495</v>
      </c>
      <c r="L201">
        <v>1722.43</v>
      </c>
      <c r="M201">
        <v>47250</v>
      </c>
      <c r="N201">
        <v>-14000</v>
      </c>
      <c r="O201" s="1">
        <v>41381</v>
      </c>
    </row>
    <row r="202" spans="1:15">
      <c r="A202" t="str">
        <f t="shared" si="3"/>
        <v>RCOMPE70</v>
      </c>
      <c r="B202" t="s">
        <v>294</v>
      </c>
      <c r="C202" s="1">
        <v>41389</v>
      </c>
      <c r="D202">
        <v>70</v>
      </c>
      <c r="E202" t="s">
        <v>261</v>
      </c>
      <c r="F202">
        <v>0.4</v>
      </c>
      <c r="G202">
        <v>0.45</v>
      </c>
      <c r="H202">
        <v>0.35</v>
      </c>
      <c r="I202">
        <v>0.4</v>
      </c>
      <c r="J202">
        <v>0.4</v>
      </c>
      <c r="K202">
        <v>495</v>
      </c>
      <c r="L202">
        <v>1393.75</v>
      </c>
      <c r="M202">
        <v>3040000</v>
      </c>
      <c r="N202">
        <v>-124000</v>
      </c>
      <c r="O202" s="1">
        <v>41381</v>
      </c>
    </row>
    <row r="203" spans="1:15">
      <c r="A203" t="str">
        <f t="shared" si="3"/>
        <v>COALINDIACE300</v>
      </c>
      <c r="B203" t="s">
        <v>324</v>
      </c>
      <c r="C203" s="1">
        <v>41389</v>
      </c>
      <c r="D203">
        <v>300</v>
      </c>
      <c r="E203" t="s">
        <v>127</v>
      </c>
      <c r="F203">
        <v>3.45</v>
      </c>
      <c r="G203">
        <v>6.1</v>
      </c>
      <c r="H203">
        <v>3.1</v>
      </c>
      <c r="I203">
        <v>3.7</v>
      </c>
      <c r="J203">
        <v>3.7</v>
      </c>
      <c r="K203">
        <v>491</v>
      </c>
      <c r="L203">
        <v>1498.25</v>
      </c>
      <c r="M203">
        <v>233000</v>
      </c>
      <c r="N203">
        <v>60000</v>
      </c>
      <c r="O203" s="1">
        <v>41381</v>
      </c>
    </row>
    <row r="204" spans="1:15">
      <c r="A204" t="str">
        <f t="shared" si="3"/>
        <v>TCSPE1480</v>
      </c>
      <c r="B204" t="s">
        <v>305</v>
      </c>
      <c r="C204" s="1">
        <v>41389</v>
      </c>
      <c r="D204">
        <v>1480</v>
      </c>
      <c r="E204" t="s">
        <v>261</v>
      </c>
      <c r="F204">
        <v>33</v>
      </c>
      <c r="G204">
        <v>81.25</v>
      </c>
      <c r="H204">
        <v>33</v>
      </c>
      <c r="I204">
        <v>58.25</v>
      </c>
      <c r="J204">
        <v>58.25</v>
      </c>
      <c r="K204">
        <v>490</v>
      </c>
      <c r="L204">
        <v>1887.95</v>
      </c>
      <c r="M204">
        <v>53000</v>
      </c>
      <c r="N204">
        <v>-19000</v>
      </c>
      <c r="O204" s="1">
        <v>41381</v>
      </c>
    </row>
    <row r="205" spans="1:15">
      <c r="A205" t="str">
        <f t="shared" si="3"/>
        <v>TCSPE1460</v>
      </c>
      <c r="B205" t="s">
        <v>305</v>
      </c>
      <c r="C205" s="1">
        <v>41389</v>
      </c>
      <c r="D205">
        <v>1460</v>
      </c>
      <c r="E205" t="s">
        <v>261</v>
      </c>
      <c r="F205">
        <v>54</v>
      </c>
      <c r="G205">
        <v>70.599999999999994</v>
      </c>
      <c r="H205">
        <v>44.35</v>
      </c>
      <c r="I205">
        <v>49.5</v>
      </c>
      <c r="J205">
        <v>49.5</v>
      </c>
      <c r="K205">
        <v>487</v>
      </c>
      <c r="L205">
        <v>1838.85</v>
      </c>
      <c r="M205">
        <v>56000</v>
      </c>
      <c r="N205">
        <v>6250</v>
      </c>
      <c r="O205" s="1">
        <v>41381</v>
      </c>
    </row>
    <row r="206" spans="1:15">
      <c r="A206" t="str">
        <f t="shared" si="3"/>
        <v>HINDALCOCE90</v>
      </c>
      <c r="B206" t="s">
        <v>301</v>
      </c>
      <c r="C206" s="1">
        <v>41389</v>
      </c>
      <c r="D206">
        <v>90</v>
      </c>
      <c r="E206" t="s">
        <v>127</v>
      </c>
      <c r="F206">
        <v>3.8</v>
      </c>
      <c r="G206">
        <v>4.8</v>
      </c>
      <c r="H206">
        <v>3</v>
      </c>
      <c r="I206">
        <v>4.0999999999999996</v>
      </c>
      <c r="J206">
        <v>4.0999999999999996</v>
      </c>
      <c r="K206">
        <v>485</v>
      </c>
      <c r="L206">
        <v>911.43</v>
      </c>
      <c r="M206">
        <v>940000</v>
      </c>
      <c r="N206">
        <v>-198000</v>
      </c>
      <c r="O206" s="1">
        <v>41381</v>
      </c>
    </row>
    <row r="207" spans="1:15">
      <c r="A207" t="str">
        <f t="shared" si="3"/>
        <v>JSWSTEELPE700</v>
      </c>
      <c r="B207" t="s">
        <v>326</v>
      </c>
      <c r="C207" s="1">
        <v>41389</v>
      </c>
      <c r="D207">
        <v>700</v>
      </c>
      <c r="E207" t="s">
        <v>261</v>
      </c>
      <c r="F207">
        <v>19.7</v>
      </c>
      <c r="G207">
        <v>22.95</v>
      </c>
      <c r="H207">
        <v>9.5</v>
      </c>
      <c r="I207">
        <v>12.95</v>
      </c>
      <c r="J207">
        <v>12.95</v>
      </c>
      <c r="K207">
        <v>479</v>
      </c>
      <c r="L207">
        <v>1714.6</v>
      </c>
      <c r="M207">
        <v>149000</v>
      </c>
      <c r="N207">
        <v>127500</v>
      </c>
      <c r="O207" s="1">
        <v>41381</v>
      </c>
    </row>
    <row r="208" spans="1:15">
      <c r="A208" t="str">
        <f t="shared" si="3"/>
        <v>SESAGOACE150</v>
      </c>
      <c r="B208" t="s">
        <v>369</v>
      </c>
      <c r="C208" s="1">
        <v>41389</v>
      </c>
      <c r="D208">
        <v>150</v>
      </c>
      <c r="E208" t="s">
        <v>127</v>
      </c>
      <c r="F208">
        <v>2.2999999999999998</v>
      </c>
      <c r="G208">
        <v>5.25</v>
      </c>
      <c r="H208">
        <v>2.2999999999999998</v>
      </c>
      <c r="I208">
        <v>4.55</v>
      </c>
      <c r="J208">
        <v>4.55</v>
      </c>
      <c r="K208">
        <v>479</v>
      </c>
      <c r="L208">
        <v>1474.33</v>
      </c>
      <c r="M208">
        <v>448000</v>
      </c>
      <c r="N208">
        <v>46000</v>
      </c>
      <c r="O208" s="1">
        <v>41381</v>
      </c>
    </row>
    <row r="209" spans="1:15">
      <c r="A209" t="str">
        <f t="shared" si="3"/>
        <v>MCDOWELL-NCE1900</v>
      </c>
      <c r="B209" t="s">
        <v>132</v>
      </c>
      <c r="C209" s="1">
        <v>41389</v>
      </c>
      <c r="D209">
        <v>1900</v>
      </c>
      <c r="E209" t="s">
        <v>127</v>
      </c>
      <c r="F209">
        <v>140</v>
      </c>
      <c r="G209">
        <v>303</v>
      </c>
      <c r="H209">
        <v>136.65</v>
      </c>
      <c r="I209">
        <v>265.55</v>
      </c>
      <c r="J209">
        <v>265.55</v>
      </c>
      <c r="K209">
        <v>478</v>
      </c>
      <c r="L209">
        <v>2561.0700000000002</v>
      </c>
      <c r="M209">
        <v>404750</v>
      </c>
      <c r="N209">
        <v>-35500</v>
      </c>
      <c r="O209" s="1">
        <v>41381</v>
      </c>
    </row>
    <row r="210" spans="1:15">
      <c r="A210" t="str">
        <f t="shared" si="3"/>
        <v>KTKBANKCE150</v>
      </c>
      <c r="B210" t="s">
        <v>309</v>
      </c>
      <c r="C210" s="1">
        <v>41389</v>
      </c>
      <c r="D210">
        <v>150</v>
      </c>
      <c r="E210" t="s">
        <v>127</v>
      </c>
      <c r="F210">
        <v>2.85</v>
      </c>
      <c r="G210">
        <v>3.5</v>
      </c>
      <c r="H210">
        <v>1.2</v>
      </c>
      <c r="I210">
        <v>1.6</v>
      </c>
      <c r="J210">
        <v>1.6</v>
      </c>
      <c r="K210">
        <v>474</v>
      </c>
      <c r="L210">
        <v>2891.41</v>
      </c>
      <c r="M210">
        <v>1044000</v>
      </c>
      <c r="N210">
        <v>116000</v>
      </c>
      <c r="O210" s="1">
        <v>41381</v>
      </c>
    </row>
    <row r="211" spans="1:15">
      <c r="A211" t="str">
        <f t="shared" si="3"/>
        <v>YESBANKCE520</v>
      </c>
      <c r="B211" t="s">
        <v>302</v>
      </c>
      <c r="C211" s="1">
        <v>41389</v>
      </c>
      <c r="D211">
        <v>520</v>
      </c>
      <c r="E211" t="s">
        <v>127</v>
      </c>
      <c r="F211">
        <v>2</v>
      </c>
      <c r="G211">
        <v>2.7</v>
      </c>
      <c r="H211">
        <v>0.8</v>
      </c>
      <c r="I211">
        <v>0.9</v>
      </c>
      <c r="J211">
        <v>0.9</v>
      </c>
      <c r="K211">
        <v>461</v>
      </c>
      <c r="L211">
        <v>2403.8200000000002</v>
      </c>
      <c r="M211">
        <v>131000</v>
      </c>
      <c r="N211">
        <v>60000</v>
      </c>
      <c r="O211" s="1">
        <v>41381</v>
      </c>
    </row>
    <row r="212" spans="1:15">
      <c r="A212" t="str">
        <f t="shared" si="3"/>
        <v>AXISBANKCE1380</v>
      </c>
      <c r="B212" t="s">
        <v>295</v>
      </c>
      <c r="C212" s="1">
        <v>41389</v>
      </c>
      <c r="D212">
        <v>1380</v>
      </c>
      <c r="E212" t="s">
        <v>127</v>
      </c>
      <c r="F212">
        <v>27</v>
      </c>
      <c r="G212">
        <v>36.75</v>
      </c>
      <c r="H212">
        <v>23.7</v>
      </c>
      <c r="I212">
        <v>27.85</v>
      </c>
      <c r="J212">
        <v>27.85</v>
      </c>
      <c r="K212">
        <v>458</v>
      </c>
      <c r="L212">
        <v>1614.07</v>
      </c>
      <c r="M212">
        <v>29000</v>
      </c>
      <c r="N212">
        <v>-13750</v>
      </c>
      <c r="O212" s="1">
        <v>41381</v>
      </c>
    </row>
    <row r="213" spans="1:15">
      <c r="A213" t="str">
        <f t="shared" si="3"/>
        <v>SBINCE2450</v>
      </c>
      <c r="B213" t="s">
        <v>286</v>
      </c>
      <c r="C213" s="1">
        <v>41389</v>
      </c>
      <c r="D213">
        <v>2450</v>
      </c>
      <c r="E213" t="s">
        <v>127</v>
      </c>
      <c r="F213">
        <v>1.5</v>
      </c>
      <c r="G213">
        <v>2.2000000000000002</v>
      </c>
      <c r="H213">
        <v>1</v>
      </c>
      <c r="I213">
        <v>1.55</v>
      </c>
      <c r="J213">
        <v>1.55</v>
      </c>
      <c r="K213">
        <v>453</v>
      </c>
      <c r="L213">
        <v>1388.34</v>
      </c>
      <c r="M213">
        <v>56250</v>
      </c>
      <c r="N213">
        <v>12000</v>
      </c>
      <c r="O213" s="1">
        <v>41381</v>
      </c>
    </row>
    <row r="214" spans="1:15">
      <c r="A214" t="str">
        <f t="shared" si="3"/>
        <v>RCOMCE100</v>
      </c>
      <c r="B214" t="s">
        <v>294</v>
      </c>
      <c r="C214" s="1">
        <v>41389</v>
      </c>
      <c r="D214">
        <v>100</v>
      </c>
      <c r="E214" t="s">
        <v>127</v>
      </c>
      <c r="F214">
        <v>0.4</v>
      </c>
      <c r="G214">
        <v>0.5</v>
      </c>
      <c r="H214">
        <v>0.2</v>
      </c>
      <c r="I214">
        <v>0.25</v>
      </c>
      <c r="J214">
        <v>0.25</v>
      </c>
      <c r="K214">
        <v>452</v>
      </c>
      <c r="L214">
        <v>1813.8</v>
      </c>
      <c r="M214">
        <v>1748000</v>
      </c>
      <c r="N214">
        <v>388000</v>
      </c>
      <c r="O214" s="1">
        <v>41381</v>
      </c>
    </row>
    <row r="215" spans="1:15">
      <c r="A215" t="str">
        <f t="shared" si="3"/>
        <v>TATAMOTORSCE290</v>
      </c>
      <c r="B215" t="s">
        <v>130</v>
      </c>
      <c r="C215" s="1">
        <v>41389</v>
      </c>
      <c r="D215">
        <v>290</v>
      </c>
      <c r="E215" t="s">
        <v>127</v>
      </c>
      <c r="F215">
        <v>1.7</v>
      </c>
      <c r="G215">
        <v>1.95</v>
      </c>
      <c r="H215">
        <v>1.2</v>
      </c>
      <c r="I215">
        <v>1.45</v>
      </c>
      <c r="J215">
        <v>1.45</v>
      </c>
      <c r="K215">
        <v>450</v>
      </c>
      <c r="L215">
        <v>1311.66</v>
      </c>
      <c r="M215">
        <v>499000</v>
      </c>
      <c r="N215">
        <v>-12000</v>
      </c>
      <c r="O215" s="1">
        <v>41381</v>
      </c>
    </row>
    <row r="216" spans="1:15">
      <c r="A216" t="str">
        <f t="shared" si="3"/>
        <v>M&amp;MCE880</v>
      </c>
      <c r="B216" t="s">
        <v>311</v>
      </c>
      <c r="C216" s="1">
        <v>41389</v>
      </c>
      <c r="D216">
        <v>880</v>
      </c>
      <c r="E216" t="s">
        <v>127</v>
      </c>
      <c r="F216">
        <v>4.5</v>
      </c>
      <c r="G216">
        <v>19.5</v>
      </c>
      <c r="H216">
        <v>4</v>
      </c>
      <c r="I216">
        <v>14.15</v>
      </c>
      <c r="J216">
        <v>14.15</v>
      </c>
      <c r="K216">
        <v>448</v>
      </c>
      <c r="L216">
        <v>1997.9</v>
      </c>
      <c r="M216">
        <v>36500</v>
      </c>
      <c r="N216">
        <v>-20000</v>
      </c>
      <c r="O216" s="1">
        <v>41381</v>
      </c>
    </row>
    <row r="217" spans="1:15">
      <c r="A217" t="str">
        <f t="shared" si="3"/>
        <v>MARUTICE1500</v>
      </c>
      <c r="B217" t="s">
        <v>307</v>
      </c>
      <c r="C217" s="1">
        <v>41389</v>
      </c>
      <c r="D217">
        <v>1500</v>
      </c>
      <c r="E217" t="s">
        <v>127</v>
      </c>
      <c r="F217">
        <v>26</v>
      </c>
      <c r="G217">
        <v>32</v>
      </c>
      <c r="H217">
        <v>18.3</v>
      </c>
      <c r="I217">
        <v>27.15</v>
      </c>
      <c r="J217">
        <v>27.15</v>
      </c>
      <c r="K217">
        <v>446</v>
      </c>
      <c r="L217">
        <v>1702.47</v>
      </c>
      <c r="M217">
        <v>65750</v>
      </c>
      <c r="N217">
        <v>2250</v>
      </c>
      <c r="O217" s="1">
        <v>41381</v>
      </c>
    </row>
    <row r="218" spans="1:15">
      <c r="A218" t="str">
        <f t="shared" si="3"/>
        <v>ICICIBANKCE1160</v>
      </c>
      <c r="B218" t="s">
        <v>290</v>
      </c>
      <c r="C218" s="1">
        <v>41389</v>
      </c>
      <c r="D218">
        <v>1160</v>
      </c>
      <c r="E218" t="s">
        <v>127</v>
      </c>
      <c r="F218">
        <v>2.5</v>
      </c>
      <c r="G218">
        <v>4.7</v>
      </c>
      <c r="H218">
        <v>2.35</v>
      </c>
      <c r="I218">
        <v>2.8</v>
      </c>
      <c r="J218">
        <v>2.8</v>
      </c>
      <c r="K218">
        <v>444</v>
      </c>
      <c r="L218">
        <v>1291.3399999999999</v>
      </c>
      <c r="M218">
        <v>57000</v>
      </c>
      <c r="N218">
        <v>5500</v>
      </c>
      <c r="O218" s="1">
        <v>41381</v>
      </c>
    </row>
    <row r="219" spans="1:15">
      <c r="A219" t="str">
        <f t="shared" si="3"/>
        <v>HINDALCOCE100</v>
      </c>
      <c r="B219" t="s">
        <v>301</v>
      </c>
      <c r="C219" s="1">
        <v>41389</v>
      </c>
      <c r="D219">
        <v>100</v>
      </c>
      <c r="E219" t="s">
        <v>127</v>
      </c>
      <c r="F219">
        <v>0.35</v>
      </c>
      <c r="G219">
        <v>0.55000000000000004</v>
      </c>
      <c r="H219">
        <v>0.3</v>
      </c>
      <c r="I219">
        <v>0.4</v>
      </c>
      <c r="J219">
        <v>0.4</v>
      </c>
      <c r="K219">
        <v>441</v>
      </c>
      <c r="L219">
        <v>885.7</v>
      </c>
      <c r="M219">
        <v>2486000</v>
      </c>
      <c r="N219">
        <v>-74000</v>
      </c>
      <c r="O219" s="1">
        <v>41381</v>
      </c>
    </row>
    <row r="220" spans="1:15">
      <c r="A220" t="str">
        <f t="shared" si="3"/>
        <v>INFYCE3100</v>
      </c>
      <c r="B220" t="s">
        <v>291</v>
      </c>
      <c r="C220" s="1">
        <v>41389</v>
      </c>
      <c r="D220">
        <v>3100</v>
      </c>
      <c r="E220" t="s">
        <v>127</v>
      </c>
      <c r="F220">
        <v>0.25</v>
      </c>
      <c r="G220">
        <v>0.65</v>
      </c>
      <c r="H220">
        <v>0.25</v>
      </c>
      <c r="I220">
        <v>0.55000000000000004</v>
      </c>
      <c r="J220">
        <v>0.55000000000000004</v>
      </c>
      <c r="K220">
        <v>441</v>
      </c>
      <c r="L220">
        <v>1709.16</v>
      </c>
      <c r="M220">
        <v>441500</v>
      </c>
      <c r="N220">
        <v>-17625</v>
      </c>
      <c r="O220" s="1">
        <v>41381</v>
      </c>
    </row>
    <row r="221" spans="1:15">
      <c r="A221" t="str">
        <f t="shared" si="3"/>
        <v>AUROPHARMAPE180</v>
      </c>
      <c r="B221" t="s">
        <v>340</v>
      </c>
      <c r="C221" s="1">
        <v>41389</v>
      </c>
      <c r="D221">
        <v>180</v>
      </c>
      <c r="E221" t="s">
        <v>261</v>
      </c>
      <c r="F221">
        <v>3.3</v>
      </c>
      <c r="G221">
        <v>3.95</v>
      </c>
      <c r="H221">
        <v>1.55</v>
      </c>
      <c r="I221">
        <v>2.65</v>
      </c>
      <c r="J221">
        <v>2.65</v>
      </c>
      <c r="K221">
        <v>439</v>
      </c>
      <c r="L221">
        <v>1602.6</v>
      </c>
      <c r="M221">
        <v>564000</v>
      </c>
      <c r="N221">
        <v>-48000</v>
      </c>
      <c r="O221" s="1">
        <v>41381</v>
      </c>
    </row>
    <row r="222" spans="1:15">
      <c r="A222" t="str">
        <f t="shared" si="3"/>
        <v>INFYCE2850</v>
      </c>
      <c r="B222" t="s">
        <v>291</v>
      </c>
      <c r="C222" s="1">
        <v>41389</v>
      </c>
      <c r="D222">
        <v>2850</v>
      </c>
      <c r="E222" t="s">
        <v>127</v>
      </c>
      <c r="F222">
        <v>0.7</v>
      </c>
      <c r="G222">
        <v>1.1499999999999999</v>
      </c>
      <c r="H222">
        <v>0.7</v>
      </c>
      <c r="I222">
        <v>1.1000000000000001</v>
      </c>
      <c r="J222">
        <v>1.1000000000000001</v>
      </c>
      <c r="K222">
        <v>426</v>
      </c>
      <c r="L222">
        <v>1518.19</v>
      </c>
      <c r="M222">
        <v>117875</v>
      </c>
      <c r="N222">
        <v>-5375</v>
      </c>
      <c r="O222" s="1">
        <v>41381</v>
      </c>
    </row>
    <row r="223" spans="1:15">
      <c r="A223" t="str">
        <f t="shared" si="3"/>
        <v>AXISBANKPE1320</v>
      </c>
      <c r="B223" t="s">
        <v>295</v>
      </c>
      <c r="C223" s="1">
        <v>41389</v>
      </c>
      <c r="D223">
        <v>1320</v>
      </c>
      <c r="E223" t="s">
        <v>261</v>
      </c>
      <c r="F223">
        <v>12.05</v>
      </c>
      <c r="G223">
        <v>14.5</v>
      </c>
      <c r="H223">
        <v>8.1999999999999993</v>
      </c>
      <c r="I223">
        <v>11.25</v>
      </c>
      <c r="J223">
        <v>11.25</v>
      </c>
      <c r="K223">
        <v>421</v>
      </c>
      <c r="L223">
        <v>1401.65</v>
      </c>
      <c r="M223">
        <v>69500</v>
      </c>
      <c r="N223">
        <v>23750</v>
      </c>
      <c r="O223" s="1">
        <v>41381</v>
      </c>
    </row>
    <row r="224" spans="1:15">
      <c r="A224" t="str">
        <f t="shared" si="3"/>
        <v>HCLTECHCE740</v>
      </c>
      <c r="B224" t="s">
        <v>337</v>
      </c>
      <c r="C224" s="1">
        <v>41389</v>
      </c>
      <c r="D224">
        <v>740</v>
      </c>
      <c r="E224" t="s">
        <v>127</v>
      </c>
      <c r="F224">
        <v>60</v>
      </c>
      <c r="G224">
        <v>65</v>
      </c>
      <c r="H224">
        <v>21.1</v>
      </c>
      <c r="I224">
        <v>24.45</v>
      </c>
      <c r="J224">
        <v>24.45</v>
      </c>
      <c r="K224">
        <v>419</v>
      </c>
      <c r="L224">
        <v>1612.5</v>
      </c>
      <c r="M224">
        <v>67000</v>
      </c>
      <c r="N224">
        <v>38500</v>
      </c>
      <c r="O224" s="1">
        <v>41381</v>
      </c>
    </row>
    <row r="225" spans="1:15">
      <c r="A225" t="str">
        <f t="shared" si="3"/>
        <v>ONGCCE340</v>
      </c>
      <c r="B225" t="s">
        <v>293</v>
      </c>
      <c r="C225" s="1">
        <v>41389</v>
      </c>
      <c r="D225">
        <v>340</v>
      </c>
      <c r="E225" t="s">
        <v>127</v>
      </c>
      <c r="F225">
        <v>4</v>
      </c>
      <c r="G225">
        <v>5.25</v>
      </c>
      <c r="H225">
        <v>1.8</v>
      </c>
      <c r="I225">
        <v>2.25</v>
      </c>
      <c r="J225">
        <v>2.25</v>
      </c>
      <c r="K225">
        <v>418</v>
      </c>
      <c r="L225">
        <v>1437.04</v>
      </c>
      <c r="M225">
        <v>431000</v>
      </c>
      <c r="N225">
        <v>18000</v>
      </c>
      <c r="O225" s="1">
        <v>41381</v>
      </c>
    </row>
    <row r="226" spans="1:15">
      <c r="A226" t="str">
        <f t="shared" si="3"/>
        <v>BHELPE180</v>
      </c>
      <c r="B226" t="s">
        <v>299</v>
      </c>
      <c r="C226" s="1">
        <v>41389</v>
      </c>
      <c r="D226">
        <v>180</v>
      </c>
      <c r="E226" t="s">
        <v>261</v>
      </c>
      <c r="F226">
        <v>2.15</v>
      </c>
      <c r="G226">
        <v>3</v>
      </c>
      <c r="H226">
        <v>1.9</v>
      </c>
      <c r="I226">
        <v>2.4</v>
      </c>
      <c r="J226">
        <v>2.4</v>
      </c>
      <c r="K226">
        <v>413</v>
      </c>
      <c r="L226">
        <v>752.82</v>
      </c>
      <c r="M226">
        <v>633000</v>
      </c>
      <c r="N226">
        <v>7000</v>
      </c>
      <c r="O226" s="1">
        <v>41381</v>
      </c>
    </row>
    <row r="227" spans="1:15">
      <c r="A227" t="str">
        <f t="shared" si="3"/>
        <v>TCSCE1460</v>
      </c>
      <c r="B227" t="s">
        <v>305</v>
      </c>
      <c r="C227" s="1">
        <v>41389</v>
      </c>
      <c r="D227">
        <v>1460</v>
      </c>
      <c r="E227" t="s">
        <v>127</v>
      </c>
      <c r="F227">
        <v>74.349999999999994</v>
      </c>
      <c r="G227">
        <v>74.349999999999994</v>
      </c>
      <c r="H227">
        <v>29.1</v>
      </c>
      <c r="I227">
        <v>51.2</v>
      </c>
      <c r="J227">
        <v>51.2</v>
      </c>
      <c r="K227">
        <v>412</v>
      </c>
      <c r="L227">
        <v>1558.19</v>
      </c>
      <c r="M227">
        <v>41250</v>
      </c>
      <c r="N227">
        <v>32500</v>
      </c>
      <c r="O227" s="1">
        <v>41381</v>
      </c>
    </row>
    <row r="228" spans="1:15">
      <c r="A228" t="str">
        <f t="shared" si="3"/>
        <v>JSWSTEELPE660</v>
      </c>
      <c r="B228" t="s">
        <v>326</v>
      </c>
      <c r="C228" s="1">
        <v>41389</v>
      </c>
      <c r="D228">
        <v>660</v>
      </c>
      <c r="E228" t="s">
        <v>261</v>
      </c>
      <c r="F228">
        <v>6.9</v>
      </c>
      <c r="G228">
        <v>8</v>
      </c>
      <c r="H228">
        <v>3.45</v>
      </c>
      <c r="I228">
        <v>4.2</v>
      </c>
      <c r="J228">
        <v>4.2</v>
      </c>
      <c r="K228">
        <v>411</v>
      </c>
      <c r="L228">
        <v>1367.69</v>
      </c>
      <c r="M228">
        <v>78500</v>
      </c>
      <c r="N228">
        <v>-23000</v>
      </c>
      <c r="O228" s="1">
        <v>41381</v>
      </c>
    </row>
    <row r="229" spans="1:15">
      <c r="A229" t="str">
        <f t="shared" si="3"/>
        <v>RELCAPITALPE340</v>
      </c>
      <c r="B229" t="s">
        <v>133</v>
      </c>
      <c r="C229" s="1">
        <v>41389</v>
      </c>
      <c r="D229">
        <v>340</v>
      </c>
      <c r="E229" t="s">
        <v>261</v>
      </c>
      <c r="F229">
        <v>9.6999999999999993</v>
      </c>
      <c r="G229">
        <v>14.15</v>
      </c>
      <c r="H229">
        <v>6.95</v>
      </c>
      <c r="I229">
        <v>11.7</v>
      </c>
      <c r="J229">
        <v>11.7</v>
      </c>
      <c r="K229">
        <v>411</v>
      </c>
      <c r="L229">
        <v>1436.48</v>
      </c>
      <c r="M229">
        <v>135000</v>
      </c>
      <c r="N229">
        <v>23000</v>
      </c>
      <c r="O229" s="1">
        <v>41381</v>
      </c>
    </row>
    <row r="230" spans="1:15">
      <c r="A230" t="str">
        <f t="shared" si="3"/>
        <v>BHELCE200</v>
      </c>
      <c r="B230" t="s">
        <v>299</v>
      </c>
      <c r="C230" s="1">
        <v>41389</v>
      </c>
      <c r="D230">
        <v>200</v>
      </c>
      <c r="E230" t="s">
        <v>127</v>
      </c>
      <c r="F230">
        <v>0.6</v>
      </c>
      <c r="G230">
        <v>0.8</v>
      </c>
      <c r="H230">
        <v>0.35</v>
      </c>
      <c r="I230">
        <v>0.45</v>
      </c>
      <c r="J230">
        <v>0.45</v>
      </c>
      <c r="K230">
        <v>408</v>
      </c>
      <c r="L230">
        <v>818.09</v>
      </c>
      <c r="M230">
        <v>1531000</v>
      </c>
      <c r="N230">
        <v>-117000</v>
      </c>
      <c r="O230" s="1">
        <v>41381</v>
      </c>
    </row>
    <row r="231" spans="1:15">
      <c r="A231" t="str">
        <f t="shared" si="3"/>
        <v>IBREALESTCE60</v>
      </c>
      <c r="B231" t="s">
        <v>316</v>
      </c>
      <c r="C231" s="1">
        <v>41389</v>
      </c>
      <c r="D231">
        <v>60</v>
      </c>
      <c r="E231" t="s">
        <v>127</v>
      </c>
      <c r="F231">
        <v>1.95</v>
      </c>
      <c r="G231">
        <v>2.95</v>
      </c>
      <c r="H231">
        <v>1.55</v>
      </c>
      <c r="I231">
        <v>1.65</v>
      </c>
      <c r="J231">
        <v>1.65</v>
      </c>
      <c r="K231">
        <v>403</v>
      </c>
      <c r="L231">
        <v>1001.36</v>
      </c>
      <c r="M231">
        <v>1372000</v>
      </c>
      <c r="N231">
        <v>116000</v>
      </c>
      <c r="O231" s="1">
        <v>41381</v>
      </c>
    </row>
    <row r="232" spans="1:15">
      <c r="A232" t="str">
        <f t="shared" si="3"/>
        <v>ONGCPE320</v>
      </c>
      <c r="B232" t="s">
        <v>293</v>
      </c>
      <c r="C232" s="1">
        <v>41389</v>
      </c>
      <c r="D232">
        <v>320</v>
      </c>
      <c r="E232" t="s">
        <v>261</v>
      </c>
      <c r="F232">
        <v>2.4</v>
      </c>
      <c r="G232">
        <v>3.7</v>
      </c>
      <c r="H232">
        <v>1.7</v>
      </c>
      <c r="I232">
        <v>3.15</v>
      </c>
      <c r="J232">
        <v>3.15</v>
      </c>
      <c r="K232">
        <v>401</v>
      </c>
      <c r="L232">
        <v>1293.4100000000001</v>
      </c>
      <c r="M232">
        <v>458000</v>
      </c>
      <c r="N232">
        <v>-22000</v>
      </c>
      <c r="O232" s="1">
        <v>41381</v>
      </c>
    </row>
    <row r="233" spans="1:15">
      <c r="A233" t="str">
        <f t="shared" si="3"/>
        <v>ICICIBANKCE1060</v>
      </c>
      <c r="B233" t="s">
        <v>290</v>
      </c>
      <c r="C233" s="1">
        <v>41389</v>
      </c>
      <c r="D233">
        <v>1060</v>
      </c>
      <c r="E233" t="s">
        <v>127</v>
      </c>
      <c r="F233">
        <v>34.5</v>
      </c>
      <c r="G233">
        <v>53.75</v>
      </c>
      <c r="H233">
        <v>34.5</v>
      </c>
      <c r="I233">
        <v>43.35</v>
      </c>
      <c r="J233">
        <v>43.35</v>
      </c>
      <c r="K233">
        <v>400</v>
      </c>
      <c r="L233">
        <v>1104.77</v>
      </c>
      <c r="M233">
        <v>47250</v>
      </c>
      <c r="N233">
        <v>-19000</v>
      </c>
      <c r="O233" s="1">
        <v>41381</v>
      </c>
    </row>
    <row r="234" spans="1:15">
      <c r="A234" t="str">
        <f t="shared" si="3"/>
        <v>MCDOWELL-NPE1750</v>
      </c>
      <c r="B234" t="s">
        <v>132</v>
      </c>
      <c r="C234" s="1">
        <v>41389</v>
      </c>
      <c r="D234">
        <v>1750</v>
      </c>
      <c r="E234" t="s">
        <v>261</v>
      </c>
      <c r="F234">
        <v>4</v>
      </c>
      <c r="G234">
        <v>6</v>
      </c>
      <c r="H234">
        <v>2.2999999999999998</v>
      </c>
      <c r="I234">
        <v>3.2</v>
      </c>
      <c r="J234">
        <v>3.2</v>
      </c>
      <c r="K234">
        <v>400</v>
      </c>
      <c r="L234">
        <v>1753.31</v>
      </c>
      <c r="M234">
        <v>116250</v>
      </c>
      <c r="N234">
        <v>-19250</v>
      </c>
      <c r="O234" s="1">
        <v>41381</v>
      </c>
    </row>
    <row r="235" spans="1:15">
      <c r="A235" t="str">
        <f t="shared" si="3"/>
        <v>TATASTEELCE330</v>
      </c>
      <c r="B235" t="s">
        <v>292</v>
      </c>
      <c r="C235" s="1">
        <v>41389</v>
      </c>
      <c r="D235">
        <v>330</v>
      </c>
      <c r="E235" t="s">
        <v>127</v>
      </c>
      <c r="F235">
        <v>0.85</v>
      </c>
      <c r="G235">
        <v>1.1000000000000001</v>
      </c>
      <c r="H235">
        <v>0.55000000000000004</v>
      </c>
      <c r="I235">
        <v>0.65</v>
      </c>
      <c r="J235">
        <v>0.65</v>
      </c>
      <c r="K235">
        <v>400</v>
      </c>
      <c r="L235">
        <v>1323.58</v>
      </c>
      <c r="M235">
        <v>747000</v>
      </c>
      <c r="N235">
        <v>77000</v>
      </c>
      <c r="O235" s="1">
        <v>41381</v>
      </c>
    </row>
    <row r="236" spans="1:15">
      <c r="A236" t="str">
        <f t="shared" si="3"/>
        <v>MCDOWELL-NPE2150</v>
      </c>
      <c r="B236" t="s">
        <v>132</v>
      </c>
      <c r="C236" s="1">
        <v>41389</v>
      </c>
      <c r="D236">
        <v>2150</v>
      </c>
      <c r="E236" t="s">
        <v>261</v>
      </c>
      <c r="F236">
        <v>70</v>
      </c>
      <c r="G236">
        <v>70</v>
      </c>
      <c r="H236">
        <v>46.6</v>
      </c>
      <c r="I236">
        <v>60</v>
      </c>
      <c r="J236">
        <v>60</v>
      </c>
      <c r="K236">
        <v>399</v>
      </c>
      <c r="L236">
        <v>2201.9899999999998</v>
      </c>
      <c r="M236">
        <v>34000</v>
      </c>
      <c r="N236">
        <v>34000</v>
      </c>
      <c r="O236" s="1">
        <v>41381</v>
      </c>
    </row>
    <row r="237" spans="1:15">
      <c r="A237" t="str">
        <f t="shared" si="3"/>
        <v>HCLTECHCE860</v>
      </c>
      <c r="B237" t="s">
        <v>337</v>
      </c>
      <c r="C237" s="1">
        <v>41389</v>
      </c>
      <c r="D237">
        <v>860</v>
      </c>
      <c r="E237" t="s">
        <v>127</v>
      </c>
      <c r="F237">
        <v>5</v>
      </c>
      <c r="G237">
        <v>6</v>
      </c>
      <c r="H237">
        <v>0.8</v>
      </c>
      <c r="I237">
        <v>0.95</v>
      </c>
      <c r="J237">
        <v>0.95</v>
      </c>
      <c r="K237">
        <v>393</v>
      </c>
      <c r="L237">
        <v>1694.49</v>
      </c>
      <c r="M237">
        <v>104000</v>
      </c>
      <c r="N237">
        <v>17000</v>
      </c>
      <c r="O237" s="1">
        <v>41381</v>
      </c>
    </row>
    <row r="238" spans="1:15">
      <c r="A238" t="str">
        <f t="shared" si="3"/>
        <v>HDFCBANKPE640</v>
      </c>
      <c r="B238" t="s">
        <v>329</v>
      </c>
      <c r="C238" s="1">
        <v>41389</v>
      </c>
      <c r="D238">
        <v>640</v>
      </c>
      <c r="E238" t="s">
        <v>261</v>
      </c>
      <c r="F238">
        <v>3.6</v>
      </c>
      <c r="G238">
        <v>4.7</v>
      </c>
      <c r="H238">
        <v>2.15</v>
      </c>
      <c r="I238">
        <v>3.75</v>
      </c>
      <c r="J238">
        <v>3.75</v>
      </c>
      <c r="K238">
        <v>392</v>
      </c>
      <c r="L238">
        <v>1260.58</v>
      </c>
      <c r="M238">
        <v>67500</v>
      </c>
      <c r="N238">
        <v>3000</v>
      </c>
      <c r="O238" s="1">
        <v>41381</v>
      </c>
    </row>
    <row r="239" spans="1:15">
      <c r="A239" t="str">
        <f t="shared" si="3"/>
        <v>HEROMOTOCOPE1500</v>
      </c>
      <c r="B239" t="s">
        <v>135</v>
      </c>
      <c r="C239" s="1">
        <v>41389</v>
      </c>
      <c r="D239">
        <v>1500</v>
      </c>
      <c r="E239" t="s">
        <v>261</v>
      </c>
      <c r="F239">
        <v>40.75</v>
      </c>
      <c r="G239">
        <v>49.55</v>
      </c>
      <c r="H239">
        <v>28.2</v>
      </c>
      <c r="I239">
        <v>38.15</v>
      </c>
      <c r="J239">
        <v>38.15</v>
      </c>
      <c r="K239">
        <v>389</v>
      </c>
      <c r="L239">
        <v>746.05</v>
      </c>
      <c r="M239">
        <v>28125</v>
      </c>
      <c r="N239">
        <v>13250</v>
      </c>
      <c r="O239" s="1">
        <v>41381</v>
      </c>
    </row>
    <row r="240" spans="1:15">
      <c r="A240" t="str">
        <f t="shared" si="3"/>
        <v>PNBCE760</v>
      </c>
      <c r="B240" t="s">
        <v>343</v>
      </c>
      <c r="C240" s="1">
        <v>41389</v>
      </c>
      <c r="D240">
        <v>760</v>
      </c>
      <c r="E240" t="s">
        <v>127</v>
      </c>
      <c r="F240">
        <v>12.8</v>
      </c>
      <c r="G240">
        <v>18.899999999999999</v>
      </c>
      <c r="H240">
        <v>8.75</v>
      </c>
      <c r="I240">
        <v>11.3</v>
      </c>
      <c r="J240">
        <v>11.3</v>
      </c>
      <c r="K240">
        <v>389</v>
      </c>
      <c r="L240">
        <v>1505.4</v>
      </c>
      <c r="M240">
        <v>76500</v>
      </c>
      <c r="N240">
        <v>7000</v>
      </c>
      <c r="O240" s="1">
        <v>41381</v>
      </c>
    </row>
    <row r="241" spans="1:15">
      <c r="A241" t="str">
        <f t="shared" si="3"/>
        <v>LTPE1420</v>
      </c>
      <c r="B241" t="s">
        <v>289</v>
      </c>
      <c r="C241" s="1">
        <v>41389</v>
      </c>
      <c r="D241">
        <v>1420</v>
      </c>
      <c r="E241" t="s">
        <v>261</v>
      </c>
      <c r="F241">
        <v>17.649999999999999</v>
      </c>
      <c r="G241">
        <v>33.549999999999997</v>
      </c>
      <c r="H241">
        <v>17</v>
      </c>
      <c r="I241">
        <v>25.2</v>
      </c>
      <c r="J241">
        <v>25.2</v>
      </c>
      <c r="K241">
        <v>388</v>
      </c>
      <c r="L241">
        <v>1401.86</v>
      </c>
      <c r="M241">
        <v>19000</v>
      </c>
      <c r="N241">
        <v>3750</v>
      </c>
      <c r="O241" s="1">
        <v>41381</v>
      </c>
    </row>
    <row r="242" spans="1:15">
      <c r="A242" t="str">
        <f t="shared" si="3"/>
        <v>AXISBANKCE1420</v>
      </c>
      <c r="B242" t="s">
        <v>295</v>
      </c>
      <c r="C242" s="1">
        <v>41389</v>
      </c>
      <c r="D242">
        <v>1420</v>
      </c>
      <c r="E242" t="s">
        <v>127</v>
      </c>
      <c r="F242">
        <v>14.35</v>
      </c>
      <c r="G242">
        <v>19</v>
      </c>
      <c r="H242">
        <v>12</v>
      </c>
      <c r="I242">
        <v>13.1</v>
      </c>
      <c r="J242">
        <v>13.1</v>
      </c>
      <c r="K242">
        <v>378</v>
      </c>
      <c r="L242">
        <v>1356.12</v>
      </c>
      <c r="M242">
        <v>25500</v>
      </c>
      <c r="N242">
        <v>-8250</v>
      </c>
      <c r="O242" s="1">
        <v>41381</v>
      </c>
    </row>
    <row r="243" spans="1:15">
      <c r="A243" t="str">
        <f t="shared" si="3"/>
        <v>RELCAPITALPE320</v>
      </c>
      <c r="B243" t="s">
        <v>133</v>
      </c>
      <c r="C243" s="1">
        <v>41389</v>
      </c>
      <c r="D243">
        <v>320</v>
      </c>
      <c r="E243" t="s">
        <v>261</v>
      </c>
      <c r="F243">
        <v>4</v>
      </c>
      <c r="G243">
        <v>6.6</v>
      </c>
      <c r="H243">
        <v>3.05</v>
      </c>
      <c r="I243">
        <v>5</v>
      </c>
      <c r="J243">
        <v>5</v>
      </c>
      <c r="K243">
        <v>375</v>
      </c>
      <c r="L243">
        <v>1217.68</v>
      </c>
      <c r="M243">
        <v>539000</v>
      </c>
      <c r="N243">
        <v>-4000</v>
      </c>
      <c r="O243" s="1">
        <v>41381</v>
      </c>
    </row>
    <row r="244" spans="1:15">
      <c r="A244" t="str">
        <f t="shared" si="3"/>
        <v>HDFCCE820</v>
      </c>
      <c r="B244" t="s">
        <v>310</v>
      </c>
      <c r="C244" s="1">
        <v>41389</v>
      </c>
      <c r="D244">
        <v>820</v>
      </c>
      <c r="E244" t="s">
        <v>127</v>
      </c>
      <c r="F244">
        <v>9</v>
      </c>
      <c r="G244">
        <v>11.4</v>
      </c>
      <c r="H244">
        <v>1.75</v>
      </c>
      <c r="I244">
        <v>3.6</v>
      </c>
      <c r="J244">
        <v>3.6</v>
      </c>
      <c r="K244">
        <v>374</v>
      </c>
      <c r="L244">
        <v>1546.63</v>
      </c>
      <c r="M244">
        <v>127500</v>
      </c>
      <c r="N244">
        <v>19500</v>
      </c>
      <c r="O244" s="1">
        <v>41381</v>
      </c>
    </row>
    <row r="245" spans="1:15">
      <c r="A245" t="str">
        <f t="shared" si="3"/>
        <v>M&amp;MCE860</v>
      </c>
      <c r="B245" t="s">
        <v>311</v>
      </c>
      <c r="C245" s="1">
        <v>41389</v>
      </c>
      <c r="D245">
        <v>860</v>
      </c>
      <c r="E245" t="s">
        <v>127</v>
      </c>
      <c r="F245">
        <v>9.9499999999999993</v>
      </c>
      <c r="G245">
        <v>32.950000000000003</v>
      </c>
      <c r="H245">
        <v>9.1999999999999993</v>
      </c>
      <c r="I245">
        <v>26.5</v>
      </c>
      <c r="J245">
        <v>26.5</v>
      </c>
      <c r="K245">
        <v>370</v>
      </c>
      <c r="L245">
        <v>1625.49</v>
      </c>
      <c r="M245">
        <v>26000</v>
      </c>
      <c r="N245">
        <v>-38000</v>
      </c>
      <c r="O245" s="1">
        <v>41381</v>
      </c>
    </row>
    <row r="246" spans="1:15">
      <c r="A246" t="str">
        <f t="shared" si="3"/>
        <v>RPOWERCE72.5</v>
      </c>
      <c r="B246" t="s">
        <v>315</v>
      </c>
      <c r="C246" s="1">
        <v>41389</v>
      </c>
      <c r="D246">
        <v>72.5</v>
      </c>
      <c r="E246" t="s">
        <v>127</v>
      </c>
      <c r="F246">
        <v>2.0499999999999998</v>
      </c>
      <c r="G246">
        <v>2.5</v>
      </c>
      <c r="H246">
        <v>0.85</v>
      </c>
      <c r="I246">
        <v>1</v>
      </c>
      <c r="J246">
        <v>1</v>
      </c>
      <c r="K246">
        <v>370</v>
      </c>
      <c r="L246">
        <v>1099.02</v>
      </c>
      <c r="M246">
        <v>384000</v>
      </c>
      <c r="N246">
        <v>128000</v>
      </c>
      <c r="O246" s="1">
        <v>41381</v>
      </c>
    </row>
    <row r="247" spans="1:15">
      <c r="A247" t="str">
        <f t="shared" si="3"/>
        <v>IDFCPE150</v>
      </c>
      <c r="B247" t="s">
        <v>303</v>
      </c>
      <c r="C247" s="1">
        <v>41389</v>
      </c>
      <c r="D247">
        <v>150</v>
      </c>
      <c r="E247" t="s">
        <v>261</v>
      </c>
      <c r="F247">
        <v>1.4</v>
      </c>
      <c r="G247">
        <v>2.4</v>
      </c>
      <c r="H247">
        <v>1.4</v>
      </c>
      <c r="I247">
        <v>1.95</v>
      </c>
      <c r="J247">
        <v>1.95</v>
      </c>
      <c r="K247">
        <v>369</v>
      </c>
      <c r="L247">
        <v>1120.6099999999999</v>
      </c>
      <c r="M247">
        <v>432000</v>
      </c>
      <c r="N247">
        <v>-50000</v>
      </c>
      <c r="O247" s="1">
        <v>41381</v>
      </c>
    </row>
    <row r="248" spans="1:15">
      <c r="A248" t="str">
        <f t="shared" si="3"/>
        <v>YESBANKCE460</v>
      </c>
      <c r="B248" t="s">
        <v>302</v>
      </c>
      <c r="C248" s="1">
        <v>41389</v>
      </c>
      <c r="D248">
        <v>460</v>
      </c>
      <c r="E248" t="s">
        <v>127</v>
      </c>
      <c r="F248">
        <v>21.9</v>
      </c>
      <c r="G248">
        <v>31</v>
      </c>
      <c r="H248">
        <v>16.05</v>
      </c>
      <c r="I248">
        <v>24.2</v>
      </c>
      <c r="J248">
        <v>24.2</v>
      </c>
      <c r="K248">
        <v>366</v>
      </c>
      <c r="L248">
        <v>1767.73</v>
      </c>
      <c r="M248">
        <v>302000</v>
      </c>
      <c r="N248">
        <v>-61000</v>
      </c>
      <c r="O248" s="1">
        <v>41381</v>
      </c>
    </row>
    <row r="249" spans="1:15">
      <c r="A249" t="str">
        <f t="shared" si="3"/>
        <v>HDFCBANKCE680</v>
      </c>
      <c r="B249" t="s">
        <v>329</v>
      </c>
      <c r="C249" s="1">
        <v>41389</v>
      </c>
      <c r="D249">
        <v>680</v>
      </c>
      <c r="E249" t="s">
        <v>127</v>
      </c>
      <c r="F249">
        <v>5</v>
      </c>
      <c r="G249">
        <v>6.9</v>
      </c>
      <c r="H249">
        <v>3.1</v>
      </c>
      <c r="I249">
        <v>3.75</v>
      </c>
      <c r="J249">
        <v>3.75</v>
      </c>
      <c r="K249">
        <v>364</v>
      </c>
      <c r="L249">
        <v>1246.18</v>
      </c>
      <c r="M249">
        <v>73000</v>
      </c>
      <c r="N249">
        <v>44500</v>
      </c>
      <c r="O249" s="1">
        <v>41381</v>
      </c>
    </row>
    <row r="250" spans="1:15">
      <c r="A250" t="str">
        <f t="shared" si="3"/>
        <v>JPASSOCIATPE72.5</v>
      </c>
      <c r="B250" t="s">
        <v>128</v>
      </c>
      <c r="C250" s="1">
        <v>41389</v>
      </c>
      <c r="D250">
        <v>72.5</v>
      </c>
      <c r="E250" t="s">
        <v>261</v>
      </c>
      <c r="F250">
        <v>1.1000000000000001</v>
      </c>
      <c r="G250">
        <v>2</v>
      </c>
      <c r="H250">
        <v>1</v>
      </c>
      <c r="I250">
        <v>1.3</v>
      </c>
      <c r="J250">
        <v>1.3</v>
      </c>
      <c r="K250">
        <v>364</v>
      </c>
      <c r="L250">
        <v>1076.1300000000001</v>
      </c>
      <c r="M250">
        <v>1788000</v>
      </c>
      <c r="N250">
        <v>252000</v>
      </c>
      <c r="O250" s="1">
        <v>41381</v>
      </c>
    </row>
    <row r="251" spans="1:15">
      <c r="A251" t="str">
        <f t="shared" si="3"/>
        <v>UNITECHPE22.5</v>
      </c>
      <c r="B251" t="s">
        <v>296</v>
      </c>
      <c r="C251" s="1">
        <v>41389</v>
      </c>
      <c r="D251">
        <v>22.5</v>
      </c>
      <c r="E251" t="s">
        <v>261</v>
      </c>
      <c r="F251">
        <v>0.15</v>
      </c>
      <c r="G251">
        <v>0.15</v>
      </c>
      <c r="H251">
        <v>0.05</v>
      </c>
      <c r="I251">
        <v>0.1</v>
      </c>
      <c r="J251">
        <v>0.1</v>
      </c>
      <c r="K251">
        <v>363</v>
      </c>
      <c r="L251">
        <v>820.3</v>
      </c>
      <c r="M251">
        <v>3410000</v>
      </c>
      <c r="N251">
        <v>-870000</v>
      </c>
      <c r="O251" s="1">
        <v>41381</v>
      </c>
    </row>
    <row r="252" spans="1:15">
      <c r="A252" t="str">
        <f t="shared" si="3"/>
        <v>LTPE1450</v>
      </c>
      <c r="B252" t="s">
        <v>289</v>
      </c>
      <c r="C252" s="1">
        <v>41389</v>
      </c>
      <c r="D252">
        <v>1450</v>
      </c>
      <c r="E252" t="s">
        <v>261</v>
      </c>
      <c r="F252">
        <v>30.65</v>
      </c>
      <c r="G252">
        <v>53.3</v>
      </c>
      <c r="H252">
        <v>30.45</v>
      </c>
      <c r="I252">
        <v>43.55</v>
      </c>
      <c r="J252">
        <v>43.55</v>
      </c>
      <c r="K252">
        <v>362</v>
      </c>
      <c r="L252">
        <v>1349.29</v>
      </c>
      <c r="M252">
        <v>26750</v>
      </c>
      <c r="N252">
        <v>250</v>
      </c>
      <c r="O252" s="1">
        <v>41381</v>
      </c>
    </row>
    <row r="253" spans="1:15">
      <c r="A253" t="str">
        <f t="shared" si="3"/>
        <v>TCSCE1400</v>
      </c>
      <c r="B253" t="s">
        <v>305</v>
      </c>
      <c r="C253" s="1">
        <v>41389</v>
      </c>
      <c r="D253">
        <v>1400</v>
      </c>
      <c r="E253" t="s">
        <v>127</v>
      </c>
      <c r="F253">
        <v>127.6</v>
      </c>
      <c r="G253">
        <v>127.6</v>
      </c>
      <c r="H253">
        <v>70.75</v>
      </c>
      <c r="I253">
        <v>88.25</v>
      </c>
      <c r="J253">
        <v>88.25</v>
      </c>
      <c r="K253">
        <v>359</v>
      </c>
      <c r="L253">
        <v>1335.24</v>
      </c>
      <c r="M253">
        <v>35500</v>
      </c>
      <c r="N253">
        <v>24500</v>
      </c>
      <c r="O253" s="1">
        <v>41381</v>
      </c>
    </row>
    <row r="254" spans="1:15">
      <c r="A254" t="str">
        <f t="shared" si="3"/>
        <v>YESBANKPE420</v>
      </c>
      <c r="B254" t="s">
        <v>302</v>
      </c>
      <c r="C254" s="1">
        <v>41389</v>
      </c>
      <c r="D254">
        <v>420</v>
      </c>
      <c r="E254" t="s">
        <v>261</v>
      </c>
      <c r="F254">
        <v>1</v>
      </c>
      <c r="G254">
        <v>1.4</v>
      </c>
      <c r="H254">
        <v>0.4</v>
      </c>
      <c r="I254">
        <v>0.7</v>
      </c>
      <c r="J254">
        <v>0.7</v>
      </c>
      <c r="K254">
        <v>358</v>
      </c>
      <c r="L254">
        <v>1506.27</v>
      </c>
      <c r="M254">
        <v>278000</v>
      </c>
      <c r="N254">
        <v>-17000</v>
      </c>
      <c r="O254" s="1">
        <v>41381</v>
      </c>
    </row>
    <row r="255" spans="1:15">
      <c r="A255" t="str">
        <f t="shared" si="3"/>
        <v>TATAMOTORSPE250</v>
      </c>
      <c r="B255" t="s">
        <v>130</v>
      </c>
      <c r="C255" s="1">
        <v>41389</v>
      </c>
      <c r="D255">
        <v>250</v>
      </c>
      <c r="E255" t="s">
        <v>261</v>
      </c>
      <c r="F255">
        <v>0.9</v>
      </c>
      <c r="G255">
        <v>1.35</v>
      </c>
      <c r="H255">
        <v>0.85</v>
      </c>
      <c r="I255">
        <v>1</v>
      </c>
      <c r="J255">
        <v>1</v>
      </c>
      <c r="K255">
        <v>356</v>
      </c>
      <c r="L255">
        <v>893.9</v>
      </c>
      <c r="M255">
        <v>994000</v>
      </c>
      <c r="N255">
        <v>17000</v>
      </c>
      <c r="O255" s="1">
        <v>41381</v>
      </c>
    </row>
    <row r="256" spans="1:15">
      <c r="A256" t="str">
        <f t="shared" si="3"/>
        <v>FRLPE130</v>
      </c>
      <c r="B256" t="s">
        <v>555</v>
      </c>
      <c r="C256" s="1">
        <v>41389</v>
      </c>
      <c r="D256">
        <v>130</v>
      </c>
      <c r="E256" t="s">
        <v>261</v>
      </c>
      <c r="F256">
        <v>3.2</v>
      </c>
      <c r="G256">
        <v>3.2</v>
      </c>
      <c r="H256">
        <v>0.6</v>
      </c>
      <c r="I256">
        <v>1.05</v>
      </c>
      <c r="J256">
        <v>1.05</v>
      </c>
      <c r="K256">
        <v>355</v>
      </c>
      <c r="L256">
        <v>932.35</v>
      </c>
      <c r="M256">
        <v>138000</v>
      </c>
      <c r="N256">
        <v>138000</v>
      </c>
      <c r="O256" s="1">
        <v>41381</v>
      </c>
    </row>
    <row r="257" spans="1:15">
      <c r="A257" t="str">
        <f t="shared" si="3"/>
        <v>MCDOWELL-NPE1700</v>
      </c>
      <c r="B257" t="s">
        <v>132</v>
      </c>
      <c r="C257" s="1">
        <v>41389</v>
      </c>
      <c r="D257">
        <v>1700</v>
      </c>
      <c r="E257" t="s">
        <v>261</v>
      </c>
      <c r="F257">
        <v>3.5</v>
      </c>
      <c r="G257">
        <v>3.5</v>
      </c>
      <c r="H257">
        <v>2</v>
      </c>
      <c r="I257">
        <v>2.65</v>
      </c>
      <c r="J257">
        <v>2.65</v>
      </c>
      <c r="K257">
        <v>355</v>
      </c>
      <c r="L257">
        <v>1511</v>
      </c>
      <c r="M257">
        <v>255500</v>
      </c>
      <c r="N257">
        <v>-17000</v>
      </c>
      <c r="O257" s="1">
        <v>41381</v>
      </c>
    </row>
    <row r="258" spans="1:15">
      <c r="A258" t="str">
        <f t="shared" si="3"/>
        <v>RELIANCEPE820</v>
      </c>
      <c r="B258" t="s">
        <v>287</v>
      </c>
      <c r="C258" s="1">
        <v>41389</v>
      </c>
      <c r="D258">
        <v>820</v>
      </c>
      <c r="E258" t="s">
        <v>261</v>
      </c>
      <c r="F258">
        <v>25.85</v>
      </c>
      <c r="G258">
        <v>50</v>
      </c>
      <c r="H258">
        <v>25.7</v>
      </c>
      <c r="I258">
        <v>46.85</v>
      </c>
      <c r="J258">
        <v>46.85</v>
      </c>
      <c r="K258">
        <v>355</v>
      </c>
      <c r="L258">
        <v>760.7</v>
      </c>
      <c r="M258">
        <v>99500</v>
      </c>
      <c r="N258">
        <v>-6000</v>
      </c>
      <c r="O258" s="1">
        <v>41381</v>
      </c>
    </row>
    <row r="259" spans="1:15">
      <c r="A259" t="str">
        <f t="shared" ref="A259:A322" si="4">B259&amp;E259&amp;D259</f>
        <v>IGLCE300</v>
      </c>
      <c r="B259" t="s">
        <v>376</v>
      </c>
      <c r="C259" s="1">
        <v>41389</v>
      </c>
      <c r="D259">
        <v>300</v>
      </c>
      <c r="E259" t="s">
        <v>127</v>
      </c>
      <c r="F259">
        <v>7.35</v>
      </c>
      <c r="G259">
        <v>7.35</v>
      </c>
      <c r="H259">
        <v>2.5</v>
      </c>
      <c r="I259">
        <v>2.8</v>
      </c>
      <c r="J259">
        <v>2.8</v>
      </c>
      <c r="K259">
        <v>352</v>
      </c>
      <c r="L259">
        <v>1069.22</v>
      </c>
      <c r="M259">
        <v>255000</v>
      </c>
      <c r="N259">
        <v>-30000</v>
      </c>
      <c r="O259" s="1">
        <v>41381</v>
      </c>
    </row>
    <row r="260" spans="1:15">
      <c r="A260" t="str">
        <f t="shared" si="4"/>
        <v>INFYCE3200</v>
      </c>
      <c r="B260" t="s">
        <v>291</v>
      </c>
      <c r="C260" s="1">
        <v>41389</v>
      </c>
      <c r="D260">
        <v>3200</v>
      </c>
      <c r="E260" t="s">
        <v>127</v>
      </c>
      <c r="F260">
        <v>0.4</v>
      </c>
      <c r="G260">
        <v>0.55000000000000004</v>
      </c>
      <c r="H260">
        <v>0.3</v>
      </c>
      <c r="I260">
        <v>0.45</v>
      </c>
      <c r="J260">
        <v>0.45</v>
      </c>
      <c r="K260">
        <v>351</v>
      </c>
      <c r="L260">
        <v>1404.19</v>
      </c>
      <c r="M260">
        <v>385625</v>
      </c>
      <c r="N260">
        <v>-28375</v>
      </c>
      <c r="O260" s="1">
        <v>41381</v>
      </c>
    </row>
    <row r="261" spans="1:15">
      <c r="A261" t="str">
        <f t="shared" si="4"/>
        <v>LTCE1460</v>
      </c>
      <c r="B261" t="s">
        <v>289</v>
      </c>
      <c r="C261" s="1">
        <v>41389</v>
      </c>
      <c r="D261">
        <v>1460</v>
      </c>
      <c r="E261" t="s">
        <v>127</v>
      </c>
      <c r="F261">
        <v>21.45</v>
      </c>
      <c r="G261">
        <v>22.1</v>
      </c>
      <c r="H261">
        <v>9</v>
      </c>
      <c r="I261">
        <v>12.45</v>
      </c>
      <c r="J261">
        <v>12.45</v>
      </c>
      <c r="K261">
        <v>349</v>
      </c>
      <c r="L261">
        <v>1285.6600000000001</v>
      </c>
      <c r="M261">
        <v>33500</v>
      </c>
      <c r="N261">
        <v>12250</v>
      </c>
      <c r="O261" s="1">
        <v>41381</v>
      </c>
    </row>
    <row r="262" spans="1:15">
      <c r="A262" t="str">
        <f t="shared" si="4"/>
        <v>INFYCE3250</v>
      </c>
      <c r="B262" t="s">
        <v>291</v>
      </c>
      <c r="C262" s="1">
        <v>41389</v>
      </c>
      <c r="D262">
        <v>3250</v>
      </c>
      <c r="E262" t="s">
        <v>127</v>
      </c>
      <c r="F262">
        <v>0.3</v>
      </c>
      <c r="G262">
        <v>0.5</v>
      </c>
      <c r="H262">
        <v>0.25</v>
      </c>
      <c r="I262">
        <v>0.5</v>
      </c>
      <c r="J262">
        <v>0.5</v>
      </c>
      <c r="K262">
        <v>346</v>
      </c>
      <c r="L262">
        <v>1405.79</v>
      </c>
      <c r="M262">
        <v>190125</v>
      </c>
      <c r="N262">
        <v>-39625</v>
      </c>
      <c r="O262" s="1">
        <v>41381</v>
      </c>
    </row>
    <row r="263" spans="1:15">
      <c r="A263" t="str">
        <f t="shared" si="4"/>
        <v>SAILCE60</v>
      </c>
      <c r="B263" t="s">
        <v>313</v>
      </c>
      <c r="C263" s="1">
        <v>41389</v>
      </c>
      <c r="D263">
        <v>60</v>
      </c>
      <c r="E263" t="s">
        <v>127</v>
      </c>
      <c r="F263">
        <v>1.25</v>
      </c>
      <c r="G263">
        <v>3.2</v>
      </c>
      <c r="H263">
        <v>1.2</v>
      </c>
      <c r="I263">
        <v>3</v>
      </c>
      <c r="J263">
        <v>3</v>
      </c>
      <c r="K263">
        <v>346</v>
      </c>
      <c r="L263">
        <v>860.44</v>
      </c>
      <c r="M263">
        <v>644000</v>
      </c>
      <c r="N263">
        <v>-196000</v>
      </c>
      <c r="O263" s="1">
        <v>41381</v>
      </c>
    </row>
    <row r="264" spans="1:15">
      <c r="A264" t="str">
        <f t="shared" si="4"/>
        <v>AXISBANKPE1280</v>
      </c>
      <c r="B264" t="s">
        <v>295</v>
      </c>
      <c r="C264" s="1">
        <v>41389</v>
      </c>
      <c r="D264">
        <v>1280</v>
      </c>
      <c r="E264" t="s">
        <v>261</v>
      </c>
      <c r="F264">
        <v>4.0999999999999996</v>
      </c>
      <c r="G264">
        <v>6.9</v>
      </c>
      <c r="H264">
        <v>3.8</v>
      </c>
      <c r="I264">
        <v>5.5</v>
      </c>
      <c r="J264">
        <v>5.5</v>
      </c>
      <c r="K264">
        <v>343</v>
      </c>
      <c r="L264">
        <v>1102.3</v>
      </c>
      <c r="M264">
        <v>60250</v>
      </c>
      <c r="N264">
        <v>3250</v>
      </c>
      <c r="O264" s="1">
        <v>41381</v>
      </c>
    </row>
    <row r="265" spans="1:15">
      <c r="A265" t="str">
        <f t="shared" si="4"/>
        <v>IGLCE340</v>
      </c>
      <c r="B265" t="s">
        <v>376</v>
      </c>
      <c r="C265" s="1">
        <v>41389</v>
      </c>
      <c r="D265">
        <v>340</v>
      </c>
      <c r="E265" t="s">
        <v>127</v>
      </c>
      <c r="F265">
        <v>2.4500000000000002</v>
      </c>
      <c r="G265">
        <v>2.4500000000000002</v>
      </c>
      <c r="H265">
        <v>0.25</v>
      </c>
      <c r="I265">
        <v>0.3</v>
      </c>
      <c r="J265">
        <v>0.3</v>
      </c>
      <c r="K265">
        <v>341</v>
      </c>
      <c r="L265">
        <v>1161.1300000000001</v>
      </c>
      <c r="M265">
        <v>297000</v>
      </c>
      <c r="N265">
        <v>19000</v>
      </c>
      <c r="O265" s="1">
        <v>41381</v>
      </c>
    </row>
    <row r="266" spans="1:15">
      <c r="A266" t="str">
        <f t="shared" si="4"/>
        <v>WIPROCE430</v>
      </c>
      <c r="B266" t="s">
        <v>331</v>
      </c>
      <c r="C266" s="1">
        <v>41389</v>
      </c>
      <c r="D266">
        <v>430</v>
      </c>
      <c r="E266" t="s">
        <v>127</v>
      </c>
      <c r="F266">
        <v>1.6</v>
      </c>
      <c r="G266">
        <v>1.9</v>
      </c>
      <c r="H266">
        <v>1</v>
      </c>
      <c r="I266">
        <v>1.1000000000000001</v>
      </c>
      <c r="J266">
        <v>1.1000000000000001</v>
      </c>
      <c r="K266">
        <v>339</v>
      </c>
      <c r="L266">
        <v>731.49</v>
      </c>
      <c r="M266">
        <v>342000</v>
      </c>
      <c r="N266">
        <v>130500</v>
      </c>
      <c r="O266" s="1">
        <v>41381</v>
      </c>
    </row>
    <row r="267" spans="1:15">
      <c r="A267" t="str">
        <f t="shared" si="4"/>
        <v>RPOWERCE80</v>
      </c>
      <c r="B267" t="s">
        <v>315</v>
      </c>
      <c r="C267" s="1">
        <v>41389</v>
      </c>
      <c r="D267">
        <v>80</v>
      </c>
      <c r="E267" t="s">
        <v>127</v>
      </c>
      <c r="F267">
        <v>0.45</v>
      </c>
      <c r="G267">
        <v>0.6</v>
      </c>
      <c r="H267">
        <v>0.2</v>
      </c>
      <c r="I267">
        <v>0.25</v>
      </c>
      <c r="J267">
        <v>0.25</v>
      </c>
      <c r="K267">
        <v>336</v>
      </c>
      <c r="L267">
        <v>1080.53</v>
      </c>
      <c r="M267">
        <v>1216000</v>
      </c>
      <c r="N267">
        <v>104000</v>
      </c>
      <c r="O267" s="1">
        <v>41381</v>
      </c>
    </row>
    <row r="268" spans="1:15">
      <c r="A268" t="str">
        <f t="shared" si="4"/>
        <v>RCOMPE85</v>
      </c>
      <c r="B268" t="s">
        <v>294</v>
      </c>
      <c r="C268" s="1">
        <v>41389</v>
      </c>
      <c r="D268">
        <v>85</v>
      </c>
      <c r="E268" t="s">
        <v>261</v>
      </c>
      <c r="F268">
        <v>4.1500000000000004</v>
      </c>
      <c r="G268">
        <v>5.45</v>
      </c>
      <c r="H268">
        <v>3.45</v>
      </c>
      <c r="I268">
        <v>4.5999999999999996</v>
      </c>
      <c r="J268">
        <v>4.5999999999999996</v>
      </c>
      <c r="K268">
        <v>326</v>
      </c>
      <c r="L268">
        <v>1164.17</v>
      </c>
      <c r="M268">
        <v>932000</v>
      </c>
      <c r="N268">
        <v>136000</v>
      </c>
      <c r="O268" s="1">
        <v>41381</v>
      </c>
    </row>
    <row r="269" spans="1:15">
      <c r="A269" t="str">
        <f t="shared" si="4"/>
        <v>LTPE1300</v>
      </c>
      <c r="B269" t="s">
        <v>289</v>
      </c>
      <c r="C269" s="1">
        <v>41389</v>
      </c>
      <c r="D269">
        <v>1300</v>
      </c>
      <c r="E269" t="s">
        <v>261</v>
      </c>
      <c r="F269">
        <v>1.85</v>
      </c>
      <c r="G269">
        <v>2.95</v>
      </c>
      <c r="H269">
        <v>1.55</v>
      </c>
      <c r="I269">
        <v>2.0499999999999998</v>
      </c>
      <c r="J269">
        <v>2.0499999999999998</v>
      </c>
      <c r="K269">
        <v>324</v>
      </c>
      <c r="L269">
        <v>1054.72</v>
      </c>
      <c r="M269">
        <v>193500</v>
      </c>
      <c r="N269">
        <v>-7500</v>
      </c>
      <c r="O269" s="1">
        <v>41381</v>
      </c>
    </row>
    <row r="270" spans="1:15">
      <c r="A270" t="str">
        <f t="shared" si="4"/>
        <v>MCDOWELL-NCE2350</v>
      </c>
      <c r="B270" t="s">
        <v>132</v>
      </c>
      <c r="C270" s="1">
        <v>41389</v>
      </c>
      <c r="D270">
        <v>2350</v>
      </c>
      <c r="E270" t="s">
        <v>127</v>
      </c>
      <c r="F270">
        <v>6.55</v>
      </c>
      <c r="G270">
        <v>21.9</v>
      </c>
      <c r="H270">
        <v>4.45</v>
      </c>
      <c r="I270">
        <v>11.35</v>
      </c>
      <c r="J270">
        <v>11.35</v>
      </c>
      <c r="K270">
        <v>323</v>
      </c>
      <c r="L270">
        <v>1909.1</v>
      </c>
      <c r="M270">
        <v>23500</v>
      </c>
      <c r="N270">
        <v>21750</v>
      </c>
      <c r="O270" s="1">
        <v>41381</v>
      </c>
    </row>
    <row r="271" spans="1:15">
      <c r="A271" t="str">
        <f t="shared" si="4"/>
        <v>SUNPHARMACE900</v>
      </c>
      <c r="B271" t="s">
        <v>325</v>
      </c>
      <c r="C271" s="1">
        <v>41389</v>
      </c>
      <c r="D271">
        <v>900</v>
      </c>
      <c r="E271" t="s">
        <v>127</v>
      </c>
      <c r="F271">
        <v>9.5</v>
      </c>
      <c r="G271">
        <v>29</v>
      </c>
      <c r="H271">
        <v>9.5</v>
      </c>
      <c r="I271">
        <v>24.2</v>
      </c>
      <c r="J271">
        <v>24.2</v>
      </c>
      <c r="K271">
        <v>322</v>
      </c>
      <c r="L271">
        <v>1482.76</v>
      </c>
      <c r="M271">
        <v>48500</v>
      </c>
      <c r="N271">
        <v>-6500</v>
      </c>
      <c r="O271" s="1">
        <v>41381</v>
      </c>
    </row>
    <row r="272" spans="1:15">
      <c r="A272" t="str">
        <f t="shared" si="4"/>
        <v>INFYPE2500</v>
      </c>
      <c r="B272" t="s">
        <v>291</v>
      </c>
      <c r="C272" s="1">
        <v>41389</v>
      </c>
      <c r="D272">
        <v>2500</v>
      </c>
      <c r="E272" t="s">
        <v>261</v>
      </c>
      <c r="F272">
        <v>191</v>
      </c>
      <c r="G272">
        <v>245</v>
      </c>
      <c r="H272">
        <v>191</v>
      </c>
      <c r="I272">
        <v>218.2</v>
      </c>
      <c r="J272">
        <v>218.2</v>
      </c>
      <c r="K272">
        <v>321</v>
      </c>
      <c r="L272">
        <v>1088.71</v>
      </c>
      <c r="M272">
        <v>234250</v>
      </c>
      <c r="N272">
        <v>-20875</v>
      </c>
      <c r="O272" s="1">
        <v>41381</v>
      </c>
    </row>
    <row r="273" spans="1:15">
      <c r="A273" t="str">
        <f t="shared" si="4"/>
        <v>HCLTECHPE800</v>
      </c>
      <c r="B273" t="s">
        <v>337</v>
      </c>
      <c r="C273" s="1">
        <v>41389</v>
      </c>
      <c r="D273">
        <v>800</v>
      </c>
      <c r="E273" t="s">
        <v>261</v>
      </c>
      <c r="F273">
        <v>12.55</v>
      </c>
      <c r="G273">
        <v>57.6</v>
      </c>
      <c r="H273">
        <v>12.5</v>
      </c>
      <c r="I273">
        <v>52.1</v>
      </c>
      <c r="J273">
        <v>52.1</v>
      </c>
      <c r="K273">
        <v>318</v>
      </c>
      <c r="L273">
        <v>1321.19</v>
      </c>
      <c r="M273">
        <v>50500</v>
      </c>
      <c r="N273">
        <v>36500</v>
      </c>
      <c r="O273" s="1">
        <v>41381</v>
      </c>
    </row>
    <row r="274" spans="1:15">
      <c r="A274" t="str">
        <f t="shared" si="4"/>
        <v>BHARTIARTLCE280</v>
      </c>
      <c r="B274" t="s">
        <v>129</v>
      </c>
      <c r="C274" s="1">
        <v>41389</v>
      </c>
      <c r="D274">
        <v>280</v>
      </c>
      <c r="E274" t="s">
        <v>127</v>
      </c>
      <c r="F274">
        <v>10.95</v>
      </c>
      <c r="G274">
        <v>12</v>
      </c>
      <c r="H274">
        <v>8.9499999999999993</v>
      </c>
      <c r="I274">
        <v>10.65</v>
      </c>
      <c r="J274">
        <v>10.65</v>
      </c>
      <c r="K274">
        <v>315</v>
      </c>
      <c r="L274">
        <v>914.15</v>
      </c>
      <c r="M274">
        <v>247000</v>
      </c>
      <c r="N274">
        <v>-34000</v>
      </c>
      <c r="O274" s="1">
        <v>41381</v>
      </c>
    </row>
    <row r="275" spans="1:15">
      <c r="A275" t="str">
        <f t="shared" si="4"/>
        <v>LICHSGFINCE230</v>
      </c>
      <c r="B275" t="s">
        <v>318</v>
      </c>
      <c r="C275" s="1">
        <v>41389</v>
      </c>
      <c r="D275">
        <v>230</v>
      </c>
      <c r="E275" t="s">
        <v>127</v>
      </c>
      <c r="F275">
        <v>5</v>
      </c>
      <c r="G275">
        <v>6</v>
      </c>
      <c r="H275">
        <v>2.9</v>
      </c>
      <c r="I275">
        <v>3.2</v>
      </c>
      <c r="J275">
        <v>3.2</v>
      </c>
      <c r="K275">
        <v>315</v>
      </c>
      <c r="L275">
        <v>737.52</v>
      </c>
      <c r="M275">
        <v>223000</v>
      </c>
      <c r="N275">
        <v>-5000</v>
      </c>
      <c r="O275" s="1">
        <v>41381</v>
      </c>
    </row>
    <row r="276" spans="1:15">
      <c r="A276" t="str">
        <f t="shared" si="4"/>
        <v>IDFCCE160</v>
      </c>
      <c r="B276" t="s">
        <v>303</v>
      </c>
      <c r="C276" s="1">
        <v>41389</v>
      </c>
      <c r="D276">
        <v>160</v>
      </c>
      <c r="E276" t="s">
        <v>127</v>
      </c>
      <c r="F276">
        <v>1.9</v>
      </c>
      <c r="G276">
        <v>2.15</v>
      </c>
      <c r="H276">
        <v>1</v>
      </c>
      <c r="I276">
        <v>1.25</v>
      </c>
      <c r="J276">
        <v>1.25</v>
      </c>
      <c r="K276">
        <v>314</v>
      </c>
      <c r="L276">
        <v>1014.4</v>
      </c>
      <c r="M276">
        <v>614000</v>
      </c>
      <c r="N276">
        <v>104000</v>
      </c>
      <c r="O276" s="1">
        <v>41381</v>
      </c>
    </row>
    <row r="277" spans="1:15">
      <c r="A277" t="str">
        <f t="shared" si="4"/>
        <v>HDFCPE780</v>
      </c>
      <c r="B277" t="s">
        <v>310</v>
      </c>
      <c r="C277" s="1">
        <v>41389</v>
      </c>
      <c r="D277">
        <v>780</v>
      </c>
      <c r="E277" t="s">
        <v>261</v>
      </c>
      <c r="F277">
        <v>3.05</v>
      </c>
      <c r="G277">
        <v>9.6</v>
      </c>
      <c r="H277">
        <v>2.8</v>
      </c>
      <c r="I277">
        <v>8.0500000000000007</v>
      </c>
      <c r="J277">
        <v>8.0500000000000007</v>
      </c>
      <c r="K277">
        <v>309</v>
      </c>
      <c r="L277">
        <v>1213.31</v>
      </c>
      <c r="M277">
        <v>58500</v>
      </c>
      <c r="N277">
        <v>-8000</v>
      </c>
      <c r="O277" s="1">
        <v>41381</v>
      </c>
    </row>
    <row r="278" spans="1:15">
      <c r="A278" t="str">
        <f t="shared" si="4"/>
        <v>SAILCE65</v>
      </c>
      <c r="B278" t="s">
        <v>313</v>
      </c>
      <c r="C278" s="1">
        <v>41389</v>
      </c>
      <c r="D278">
        <v>65</v>
      </c>
      <c r="E278" t="s">
        <v>127</v>
      </c>
      <c r="F278">
        <v>0.3</v>
      </c>
      <c r="G278">
        <v>0.75</v>
      </c>
      <c r="H278">
        <v>0.2</v>
      </c>
      <c r="I278">
        <v>0.7</v>
      </c>
      <c r="J278">
        <v>0.7</v>
      </c>
      <c r="K278">
        <v>308</v>
      </c>
      <c r="L278">
        <v>807.38</v>
      </c>
      <c r="M278">
        <v>1084000</v>
      </c>
      <c r="N278">
        <v>-136000</v>
      </c>
      <c r="O278" s="1">
        <v>41381</v>
      </c>
    </row>
    <row r="279" spans="1:15">
      <c r="A279" t="str">
        <f t="shared" si="4"/>
        <v>HEROMOTOCOPE1450</v>
      </c>
      <c r="B279" t="s">
        <v>135</v>
      </c>
      <c r="C279" s="1">
        <v>41389</v>
      </c>
      <c r="D279">
        <v>1450</v>
      </c>
      <c r="E279" t="s">
        <v>261</v>
      </c>
      <c r="F279">
        <v>15.85</v>
      </c>
      <c r="G279">
        <v>22.15</v>
      </c>
      <c r="H279">
        <v>10.35</v>
      </c>
      <c r="I279">
        <v>16.25</v>
      </c>
      <c r="J279">
        <v>16.25</v>
      </c>
      <c r="K279">
        <v>305</v>
      </c>
      <c r="L279">
        <v>557.97</v>
      </c>
      <c r="M279">
        <v>36000</v>
      </c>
      <c r="N279">
        <v>18000</v>
      </c>
      <c r="O279" s="1">
        <v>41381</v>
      </c>
    </row>
    <row r="280" spans="1:15">
      <c r="A280" t="str">
        <f t="shared" si="4"/>
        <v>AXISBANKPE1250</v>
      </c>
      <c r="B280" t="s">
        <v>295</v>
      </c>
      <c r="C280" s="1">
        <v>41389</v>
      </c>
      <c r="D280">
        <v>1250</v>
      </c>
      <c r="E280" t="s">
        <v>261</v>
      </c>
      <c r="F280">
        <v>4.55</v>
      </c>
      <c r="G280">
        <v>4.55</v>
      </c>
      <c r="H280">
        <v>2.25</v>
      </c>
      <c r="I280">
        <v>3.1</v>
      </c>
      <c r="J280">
        <v>3.1</v>
      </c>
      <c r="K280">
        <v>304</v>
      </c>
      <c r="L280">
        <v>952.52</v>
      </c>
      <c r="M280">
        <v>94250</v>
      </c>
      <c r="N280">
        <v>-13500</v>
      </c>
      <c r="O280" s="1">
        <v>41381</v>
      </c>
    </row>
    <row r="281" spans="1:15">
      <c r="A281" t="str">
        <f t="shared" si="4"/>
        <v>HDFCBANKPE650</v>
      </c>
      <c r="B281" t="s">
        <v>329</v>
      </c>
      <c r="C281" s="1">
        <v>41389</v>
      </c>
      <c r="D281">
        <v>650</v>
      </c>
      <c r="E281" t="s">
        <v>261</v>
      </c>
      <c r="F281">
        <v>6</v>
      </c>
      <c r="G281">
        <v>7.5</v>
      </c>
      <c r="H281">
        <v>3.95</v>
      </c>
      <c r="I281">
        <v>6.3</v>
      </c>
      <c r="J281">
        <v>6.3</v>
      </c>
      <c r="K281">
        <v>302</v>
      </c>
      <c r="L281">
        <v>989.69</v>
      </c>
      <c r="M281">
        <v>29000</v>
      </c>
      <c r="N281">
        <v>1000</v>
      </c>
      <c r="O281" s="1">
        <v>41381</v>
      </c>
    </row>
    <row r="282" spans="1:15">
      <c r="A282" t="str">
        <f t="shared" si="4"/>
        <v>JPASSOCIATCE70</v>
      </c>
      <c r="B282" t="s">
        <v>128</v>
      </c>
      <c r="C282" s="1">
        <v>41389</v>
      </c>
      <c r="D282">
        <v>70</v>
      </c>
      <c r="E282" t="s">
        <v>127</v>
      </c>
      <c r="F282">
        <v>6</v>
      </c>
      <c r="G282">
        <v>6.15</v>
      </c>
      <c r="H282">
        <v>4.05</v>
      </c>
      <c r="I282">
        <v>5.3</v>
      </c>
      <c r="J282">
        <v>5.3</v>
      </c>
      <c r="K282">
        <v>302</v>
      </c>
      <c r="L282">
        <v>911.35</v>
      </c>
      <c r="M282">
        <v>2716000</v>
      </c>
      <c r="N282">
        <v>-260000</v>
      </c>
      <c r="O282" s="1">
        <v>41381</v>
      </c>
    </row>
    <row r="283" spans="1:15">
      <c r="A283" t="str">
        <f t="shared" si="4"/>
        <v>BAJAJ-AUTOCE1800</v>
      </c>
      <c r="B283" t="s">
        <v>262</v>
      </c>
      <c r="C283" s="1">
        <v>41389</v>
      </c>
      <c r="D283">
        <v>1800</v>
      </c>
      <c r="E283" t="s">
        <v>127</v>
      </c>
      <c r="F283">
        <v>12</v>
      </c>
      <c r="G283">
        <v>35.799999999999997</v>
      </c>
      <c r="H283">
        <v>12</v>
      </c>
      <c r="I283">
        <v>28.8</v>
      </c>
      <c r="J283">
        <v>28.8</v>
      </c>
      <c r="K283">
        <v>299</v>
      </c>
      <c r="L283">
        <v>683.54</v>
      </c>
      <c r="M283">
        <v>19375</v>
      </c>
      <c r="N283">
        <v>-4875</v>
      </c>
      <c r="O283" s="1">
        <v>41381</v>
      </c>
    </row>
    <row r="284" spans="1:15">
      <c r="A284" t="str">
        <f t="shared" si="4"/>
        <v>WIPROCE400</v>
      </c>
      <c r="B284" t="s">
        <v>331</v>
      </c>
      <c r="C284" s="1">
        <v>41389</v>
      </c>
      <c r="D284">
        <v>400</v>
      </c>
      <c r="E284" t="s">
        <v>127</v>
      </c>
      <c r="F284">
        <v>7</v>
      </c>
      <c r="G284">
        <v>7</v>
      </c>
      <c r="H284">
        <v>2.5</v>
      </c>
      <c r="I284">
        <v>3.05</v>
      </c>
      <c r="J284">
        <v>3.05</v>
      </c>
      <c r="K284">
        <v>298</v>
      </c>
      <c r="L284">
        <v>602.71</v>
      </c>
      <c r="M284">
        <v>232000</v>
      </c>
      <c r="N284">
        <v>34500</v>
      </c>
      <c r="O284" s="1">
        <v>41381</v>
      </c>
    </row>
    <row r="285" spans="1:15">
      <c r="A285" t="str">
        <f t="shared" si="4"/>
        <v>HEROMOTOCOCE1550</v>
      </c>
      <c r="B285" t="s">
        <v>135</v>
      </c>
      <c r="C285" s="1">
        <v>41389</v>
      </c>
      <c r="D285">
        <v>1550</v>
      </c>
      <c r="E285" t="s">
        <v>127</v>
      </c>
      <c r="F285">
        <v>14</v>
      </c>
      <c r="G285">
        <v>19</v>
      </c>
      <c r="H285">
        <v>10</v>
      </c>
      <c r="I285">
        <v>13.55</v>
      </c>
      <c r="J285">
        <v>13.55</v>
      </c>
      <c r="K285">
        <v>296</v>
      </c>
      <c r="L285">
        <v>578.66</v>
      </c>
      <c r="M285">
        <v>33125</v>
      </c>
      <c r="N285">
        <v>-1125</v>
      </c>
      <c r="O285" s="1">
        <v>41381</v>
      </c>
    </row>
    <row r="286" spans="1:15">
      <c r="A286" t="str">
        <f t="shared" si="4"/>
        <v>M&amp;MCE900</v>
      </c>
      <c r="B286" t="s">
        <v>311</v>
      </c>
      <c r="C286" s="1">
        <v>41389</v>
      </c>
      <c r="D286">
        <v>900</v>
      </c>
      <c r="E286" t="s">
        <v>127</v>
      </c>
      <c r="F286">
        <v>1.1499999999999999</v>
      </c>
      <c r="G286">
        <v>9.75</v>
      </c>
      <c r="H286">
        <v>1.1499999999999999</v>
      </c>
      <c r="I286">
        <v>7</v>
      </c>
      <c r="J286">
        <v>7</v>
      </c>
      <c r="K286">
        <v>296</v>
      </c>
      <c r="L286">
        <v>1341.21</v>
      </c>
      <c r="M286">
        <v>71000</v>
      </c>
      <c r="N286">
        <v>16000</v>
      </c>
      <c r="O286" s="1">
        <v>41381</v>
      </c>
    </row>
    <row r="287" spans="1:15">
      <c r="A287" t="str">
        <f t="shared" si="4"/>
        <v>JSWSTEELCE760</v>
      </c>
      <c r="B287" t="s">
        <v>326</v>
      </c>
      <c r="C287" s="1">
        <v>41389</v>
      </c>
      <c r="D287">
        <v>760</v>
      </c>
      <c r="E287" t="s">
        <v>127</v>
      </c>
      <c r="F287">
        <v>4.2</v>
      </c>
      <c r="G287">
        <v>19</v>
      </c>
      <c r="H287">
        <v>4.05</v>
      </c>
      <c r="I287">
        <v>15.05</v>
      </c>
      <c r="J287">
        <v>15.05</v>
      </c>
      <c r="K287">
        <v>293</v>
      </c>
      <c r="L287">
        <v>1133.45</v>
      </c>
      <c r="M287">
        <v>50000</v>
      </c>
      <c r="N287">
        <v>-7500</v>
      </c>
      <c r="O287" s="1">
        <v>41381</v>
      </c>
    </row>
    <row r="288" spans="1:15">
      <c r="A288" t="str">
        <f t="shared" si="4"/>
        <v>INFYCE3300</v>
      </c>
      <c r="B288" t="s">
        <v>291</v>
      </c>
      <c r="C288" s="1">
        <v>41389</v>
      </c>
      <c r="D288">
        <v>3300</v>
      </c>
      <c r="E288" t="s">
        <v>127</v>
      </c>
      <c r="F288">
        <v>0.2</v>
      </c>
      <c r="G288">
        <v>0.65</v>
      </c>
      <c r="H288">
        <v>0.2</v>
      </c>
      <c r="I288">
        <v>0.4</v>
      </c>
      <c r="J288">
        <v>0.4</v>
      </c>
      <c r="K288">
        <v>291</v>
      </c>
      <c r="L288">
        <v>1200.52</v>
      </c>
      <c r="M288">
        <v>213250</v>
      </c>
      <c r="N288">
        <v>-29750</v>
      </c>
      <c r="O288" s="1">
        <v>41381</v>
      </c>
    </row>
    <row r="289" spans="1:15">
      <c r="A289" t="str">
        <f t="shared" si="4"/>
        <v>AXISBANKCE1460</v>
      </c>
      <c r="B289" t="s">
        <v>295</v>
      </c>
      <c r="C289" s="1">
        <v>41389</v>
      </c>
      <c r="D289">
        <v>1460</v>
      </c>
      <c r="E289" t="s">
        <v>127</v>
      </c>
      <c r="F289">
        <v>7.75</v>
      </c>
      <c r="G289">
        <v>8.75</v>
      </c>
      <c r="H289">
        <v>5.5</v>
      </c>
      <c r="I289">
        <v>6.3</v>
      </c>
      <c r="J289">
        <v>6.3</v>
      </c>
      <c r="K289">
        <v>288</v>
      </c>
      <c r="L289">
        <v>1056.3399999999999</v>
      </c>
      <c r="M289">
        <v>19750</v>
      </c>
      <c r="N289">
        <v>18500</v>
      </c>
      <c r="O289" s="1">
        <v>41381</v>
      </c>
    </row>
    <row r="290" spans="1:15">
      <c r="A290" t="str">
        <f t="shared" si="4"/>
        <v>IFCICE32.5</v>
      </c>
      <c r="B290" t="s">
        <v>314</v>
      </c>
      <c r="C290" s="1">
        <v>41389</v>
      </c>
      <c r="D290">
        <v>32.5</v>
      </c>
      <c r="E290" t="s">
        <v>127</v>
      </c>
      <c r="F290">
        <v>0.25</v>
      </c>
      <c r="G290">
        <v>0.3</v>
      </c>
      <c r="H290">
        <v>0.1</v>
      </c>
      <c r="I290">
        <v>0.1</v>
      </c>
      <c r="J290">
        <v>0.1</v>
      </c>
      <c r="K290">
        <v>286</v>
      </c>
      <c r="L290">
        <v>748.51</v>
      </c>
      <c r="M290">
        <v>3056000</v>
      </c>
      <c r="N290">
        <v>376000</v>
      </c>
      <c r="O290" s="1">
        <v>41381</v>
      </c>
    </row>
    <row r="291" spans="1:15">
      <c r="A291" t="str">
        <f t="shared" si="4"/>
        <v>INFYCE3000</v>
      </c>
      <c r="B291" t="s">
        <v>291</v>
      </c>
      <c r="C291" s="1">
        <v>41389</v>
      </c>
      <c r="D291">
        <v>3000</v>
      </c>
      <c r="E291" t="s">
        <v>127</v>
      </c>
      <c r="F291">
        <v>0.75</v>
      </c>
      <c r="G291">
        <v>0.75</v>
      </c>
      <c r="H291">
        <v>0.4</v>
      </c>
      <c r="I291">
        <v>0.7</v>
      </c>
      <c r="J291">
        <v>0.7</v>
      </c>
      <c r="K291">
        <v>282</v>
      </c>
      <c r="L291">
        <v>1057.71</v>
      </c>
      <c r="M291">
        <v>607375</v>
      </c>
      <c r="N291">
        <v>-29500</v>
      </c>
      <c r="O291" s="1">
        <v>41381</v>
      </c>
    </row>
    <row r="292" spans="1:15">
      <c r="A292" t="str">
        <f t="shared" si="4"/>
        <v>ONGCPE330</v>
      </c>
      <c r="B292" t="s">
        <v>293</v>
      </c>
      <c r="C292" s="1">
        <v>41389</v>
      </c>
      <c r="D292">
        <v>330</v>
      </c>
      <c r="E292" t="s">
        <v>261</v>
      </c>
      <c r="F292">
        <v>5.35</v>
      </c>
      <c r="G292">
        <v>8</v>
      </c>
      <c r="H292">
        <v>3.9</v>
      </c>
      <c r="I292">
        <v>7.25</v>
      </c>
      <c r="J292">
        <v>7.25</v>
      </c>
      <c r="K292">
        <v>281</v>
      </c>
      <c r="L292">
        <v>943.81</v>
      </c>
      <c r="M292">
        <v>130000</v>
      </c>
      <c r="N292">
        <v>-7000</v>
      </c>
      <c r="O292" s="1">
        <v>41381</v>
      </c>
    </row>
    <row r="293" spans="1:15">
      <c r="A293" t="str">
        <f t="shared" si="4"/>
        <v>IGLCE320</v>
      </c>
      <c r="B293" t="s">
        <v>376</v>
      </c>
      <c r="C293" s="1">
        <v>41389</v>
      </c>
      <c r="D293">
        <v>320</v>
      </c>
      <c r="E293" t="s">
        <v>127</v>
      </c>
      <c r="F293">
        <v>2.15</v>
      </c>
      <c r="G293">
        <v>2.5</v>
      </c>
      <c r="H293">
        <v>0.55000000000000004</v>
      </c>
      <c r="I293">
        <v>0.65</v>
      </c>
      <c r="J293">
        <v>0.65</v>
      </c>
      <c r="K293">
        <v>279</v>
      </c>
      <c r="L293">
        <v>895.89</v>
      </c>
      <c r="M293">
        <v>139000</v>
      </c>
      <c r="N293">
        <v>-87000</v>
      </c>
      <c r="O293" s="1">
        <v>41381</v>
      </c>
    </row>
    <row r="294" spans="1:15">
      <c r="A294" t="str">
        <f t="shared" si="4"/>
        <v>JINDALSTELCE340</v>
      </c>
      <c r="B294" t="s">
        <v>328</v>
      </c>
      <c r="C294" s="1">
        <v>41389</v>
      </c>
      <c r="D294">
        <v>340</v>
      </c>
      <c r="E294" t="s">
        <v>127</v>
      </c>
      <c r="F294">
        <v>8.5500000000000007</v>
      </c>
      <c r="G294">
        <v>12.2</v>
      </c>
      <c r="H294">
        <v>6.65</v>
      </c>
      <c r="I294">
        <v>8.35</v>
      </c>
      <c r="J294">
        <v>8.35</v>
      </c>
      <c r="K294">
        <v>279</v>
      </c>
      <c r="L294">
        <v>974.11</v>
      </c>
      <c r="M294">
        <v>266000</v>
      </c>
      <c r="N294">
        <v>54000</v>
      </c>
      <c r="O294" s="1">
        <v>41381</v>
      </c>
    </row>
    <row r="295" spans="1:15">
      <c r="A295" t="str">
        <f t="shared" si="4"/>
        <v>MCDOWELL-NPE1500</v>
      </c>
      <c r="B295" t="s">
        <v>132</v>
      </c>
      <c r="C295" s="1">
        <v>41389</v>
      </c>
      <c r="D295">
        <v>1500</v>
      </c>
      <c r="E295" t="s">
        <v>261</v>
      </c>
      <c r="F295">
        <v>1.35</v>
      </c>
      <c r="G295">
        <v>2</v>
      </c>
      <c r="H295">
        <v>1</v>
      </c>
      <c r="I295">
        <v>1.7</v>
      </c>
      <c r="J295">
        <v>1.7</v>
      </c>
      <c r="K295">
        <v>278</v>
      </c>
      <c r="L295">
        <v>1043.7</v>
      </c>
      <c r="M295">
        <v>128500</v>
      </c>
      <c r="N295">
        <v>-21250</v>
      </c>
      <c r="O295" s="1">
        <v>41381</v>
      </c>
    </row>
    <row r="296" spans="1:15">
      <c r="A296" t="str">
        <f t="shared" si="4"/>
        <v>IBREALESTCE65</v>
      </c>
      <c r="B296" t="s">
        <v>316</v>
      </c>
      <c r="C296" s="1">
        <v>41389</v>
      </c>
      <c r="D296">
        <v>65</v>
      </c>
      <c r="E296" t="s">
        <v>127</v>
      </c>
      <c r="F296">
        <v>0.75</v>
      </c>
      <c r="G296">
        <v>1</v>
      </c>
      <c r="H296">
        <v>0.4</v>
      </c>
      <c r="I296">
        <v>0.5</v>
      </c>
      <c r="J296">
        <v>0.5</v>
      </c>
      <c r="K296">
        <v>277</v>
      </c>
      <c r="L296">
        <v>728.51</v>
      </c>
      <c r="M296">
        <v>644000</v>
      </c>
      <c r="N296">
        <v>172000</v>
      </c>
      <c r="O296" s="1">
        <v>41381</v>
      </c>
    </row>
    <row r="297" spans="1:15">
      <c r="A297" t="str">
        <f t="shared" si="4"/>
        <v>AXISBANKPE1340</v>
      </c>
      <c r="B297" t="s">
        <v>295</v>
      </c>
      <c r="C297" s="1">
        <v>41389</v>
      </c>
      <c r="D297">
        <v>1340</v>
      </c>
      <c r="E297" t="s">
        <v>261</v>
      </c>
      <c r="F297">
        <v>12.35</v>
      </c>
      <c r="G297">
        <v>20.9</v>
      </c>
      <c r="H297">
        <v>11.75</v>
      </c>
      <c r="I297">
        <v>16.8</v>
      </c>
      <c r="J297">
        <v>16.8</v>
      </c>
      <c r="K297">
        <v>276</v>
      </c>
      <c r="L297">
        <v>935.97</v>
      </c>
      <c r="M297">
        <v>36000</v>
      </c>
      <c r="N297">
        <v>13750</v>
      </c>
      <c r="O297" s="1">
        <v>41381</v>
      </c>
    </row>
    <row r="298" spans="1:15">
      <c r="A298" t="str">
        <f t="shared" si="4"/>
        <v>HEROMOTOCOCE1600</v>
      </c>
      <c r="B298" t="s">
        <v>135</v>
      </c>
      <c r="C298" s="1">
        <v>41389</v>
      </c>
      <c r="D298">
        <v>1600</v>
      </c>
      <c r="E298" t="s">
        <v>127</v>
      </c>
      <c r="F298">
        <v>5</v>
      </c>
      <c r="G298">
        <v>8.1999999999999993</v>
      </c>
      <c r="H298">
        <v>3.3</v>
      </c>
      <c r="I298">
        <v>5.0999999999999996</v>
      </c>
      <c r="J298">
        <v>5.0999999999999996</v>
      </c>
      <c r="K298">
        <v>274</v>
      </c>
      <c r="L298">
        <v>549.94000000000005</v>
      </c>
      <c r="M298">
        <v>33500</v>
      </c>
      <c r="N298">
        <v>-2625</v>
      </c>
      <c r="O298" s="1">
        <v>41381</v>
      </c>
    </row>
    <row r="299" spans="1:15">
      <c r="A299" t="str">
        <f t="shared" si="4"/>
        <v>HEROMOTOCOPE1480</v>
      </c>
      <c r="B299" t="s">
        <v>135</v>
      </c>
      <c r="C299" s="1">
        <v>41389</v>
      </c>
      <c r="D299">
        <v>1480</v>
      </c>
      <c r="E299" t="s">
        <v>261</v>
      </c>
      <c r="F299">
        <v>29.05</v>
      </c>
      <c r="G299">
        <v>37.4</v>
      </c>
      <c r="H299">
        <v>20.100000000000001</v>
      </c>
      <c r="I299">
        <v>27.3</v>
      </c>
      <c r="J299">
        <v>27.3</v>
      </c>
      <c r="K299">
        <v>274</v>
      </c>
      <c r="L299">
        <v>514.94000000000005</v>
      </c>
      <c r="M299">
        <v>6250</v>
      </c>
      <c r="N299">
        <v>-16875</v>
      </c>
      <c r="O299" s="1">
        <v>41381</v>
      </c>
    </row>
    <row r="300" spans="1:15">
      <c r="A300" t="str">
        <f t="shared" si="4"/>
        <v>HINDALCOPE92.5</v>
      </c>
      <c r="B300" t="s">
        <v>301</v>
      </c>
      <c r="C300" s="1">
        <v>41389</v>
      </c>
      <c r="D300">
        <v>92.5</v>
      </c>
      <c r="E300" t="s">
        <v>261</v>
      </c>
      <c r="F300">
        <v>1.6</v>
      </c>
      <c r="G300">
        <v>2.6</v>
      </c>
      <c r="H300">
        <v>1.5</v>
      </c>
      <c r="I300">
        <v>1.8</v>
      </c>
      <c r="J300">
        <v>1.8</v>
      </c>
      <c r="K300">
        <v>274</v>
      </c>
      <c r="L300">
        <v>517.5</v>
      </c>
      <c r="M300">
        <v>280000</v>
      </c>
      <c r="N300">
        <v>116000</v>
      </c>
      <c r="O300" s="1">
        <v>41381</v>
      </c>
    </row>
    <row r="301" spans="1:15">
      <c r="A301" t="str">
        <f t="shared" si="4"/>
        <v>SBINCE2000</v>
      </c>
      <c r="B301" t="s">
        <v>286</v>
      </c>
      <c r="C301" s="1">
        <v>41389</v>
      </c>
      <c r="D301">
        <v>2000</v>
      </c>
      <c r="E301" t="s">
        <v>127</v>
      </c>
      <c r="F301">
        <v>210</v>
      </c>
      <c r="G301">
        <v>258</v>
      </c>
      <c r="H301">
        <v>210</v>
      </c>
      <c r="I301">
        <v>237.5</v>
      </c>
      <c r="J301">
        <v>237.5</v>
      </c>
      <c r="K301">
        <v>269</v>
      </c>
      <c r="L301">
        <v>751.74</v>
      </c>
      <c r="M301">
        <v>90750</v>
      </c>
      <c r="N301">
        <v>-14750</v>
      </c>
      <c r="O301" s="1">
        <v>41381</v>
      </c>
    </row>
    <row r="302" spans="1:15">
      <c r="A302" t="str">
        <f t="shared" si="4"/>
        <v>HDFCBANKCE660</v>
      </c>
      <c r="B302" t="s">
        <v>329</v>
      </c>
      <c r="C302" s="1">
        <v>41389</v>
      </c>
      <c r="D302">
        <v>660</v>
      </c>
      <c r="E302" t="s">
        <v>127</v>
      </c>
      <c r="F302">
        <v>11.55</v>
      </c>
      <c r="G302">
        <v>16.25</v>
      </c>
      <c r="H302">
        <v>8.9499999999999993</v>
      </c>
      <c r="I302">
        <v>10.95</v>
      </c>
      <c r="J302">
        <v>10.95</v>
      </c>
      <c r="K302">
        <v>267</v>
      </c>
      <c r="L302">
        <v>895.95</v>
      </c>
      <c r="M302">
        <v>101500</v>
      </c>
      <c r="N302">
        <v>29500</v>
      </c>
      <c r="O302" s="1">
        <v>41381</v>
      </c>
    </row>
    <row r="303" spans="1:15">
      <c r="A303" t="str">
        <f t="shared" si="4"/>
        <v>JPASSOCIATCE77.5</v>
      </c>
      <c r="B303" t="s">
        <v>128</v>
      </c>
      <c r="C303" s="1">
        <v>41389</v>
      </c>
      <c r="D303">
        <v>77.5</v>
      </c>
      <c r="E303" t="s">
        <v>127</v>
      </c>
      <c r="F303">
        <v>1.3</v>
      </c>
      <c r="G303">
        <v>1.4</v>
      </c>
      <c r="H303">
        <v>0.55000000000000004</v>
      </c>
      <c r="I303">
        <v>0.9</v>
      </c>
      <c r="J303">
        <v>0.9</v>
      </c>
      <c r="K303">
        <v>259</v>
      </c>
      <c r="L303">
        <v>813.38</v>
      </c>
      <c r="M303">
        <v>960000</v>
      </c>
      <c r="N303">
        <v>260000</v>
      </c>
      <c r="O303" s="1">
        <v>41381</v>
      </c>
    </row>
    <row r="304" spans="1:15">
      <c r="A304" t="str">
        <f t="shared" si="4"/>
        <v>IDFCCE155</v>
      </c>
      <c r="B304" t="s">
        <v>303</v>
      </c>
      <c r="C304" s="1">
        <v>41389</v>
      </c>
      <c r="D304">
        <v>155</v>
      </c>
      <c r="E304" t="s">
        <v>127</v>
      </c>
      <c r="F304">
        <v>3.7</v>
      </c>
      <c r="G304">
        <v>3.95</v>
      </c>
      <c r="H304">
        <v>2.2999999999999998</v>
      </c>
      <c r="I304">
        <v>2.8</v>
      </c>
      <c r="J304">
        <v>2.8</v>
      </c>
      <c r="K304">
        <v>257</v>
      </c>
      <c r="L304">
        <v>813.21</v>
      </c>
      <c r="M304">
        <v>328000</v>
      </c>
      <c r="N304">
        <v>38000</v>
      </c>
      <c r="O304" s="1">
        <v>41381</v>
      </c>
    </row>
    <row r="305" spans="1:15">
      <c r="A305" t="str">
        <f t="shared" si="4"/>
        <v>IFCIPE27.5</v>
      </c>
      <c r="B305" t="s">
        <v>314</v>
      </c>
      <c r="C305" s="1">
        <v>41389</v>
      </c>
      <c r="D305">
        <v>27.5</v>
      </c>
      <c r="E305" t="s">
        <v>261</v>
      </c>
      <c r="F305">
        <v>0.25</v>
      </c>
      <c r="G305">
        <v>0.45</v>
      </c>
      <c r="H305">
        <v>0.25</v>
      </c>
      <c r="I305">
        <v>0.4</v>
      </c>
      <c r="J305">
        <v>0.4</v>
      </c>
      <c r="K305">
        <v>257</v>
      </c>
      <c r="L305">
        <v>572.37</v>
      </c>
      <c r="M305">
        <v>3256000</v>
      </c>
      <c r="N305">
        <v>336000</v>
      </c>
      <c r="O305" s="1">
        <v>41381</v>
      </c>
    </row>
    <row r="306" spans="1:15">
      <c r="A306" t="str">
        <f t="shared" si="4"/>
        <v>TATAGLOBALPE130</v>
      </c>
      <c r="B306" t="s">
        <v>335</v>
      </c>
      <c r="C306" s="1">
        <v>41389</v>
      </c>
      <c r="D306">
        <v>130</v>
      </c>
      <c r="E306" t="s">
        <v>261</v>
      </c>
      <c r="F306">
        <v>1.3</v>
      </c>
      <c r="G306">
        <v>1.45</v>
      </c>
      <c r="H306">
        <v>0.35</v>
      </c>
      <c r="I306">
        <v>0.45</v>
      </c>
      <c r="J306">
        <v>0.45</v>
      </c>
      <c r="K306">
        <v>256</v>
      </c>
      <c r="L306">
        <v>668.6</v>
      </c>
      <c r="M306">
        <v>312000</v>
      </c>
      <c r="N306">
        <v>60000</v>
      </c>
      <c r="O306" s="1">
        <v>41381</v>
      </c>
    </row>
    <row r="307" spans="1:15">
      <c r="A307" t="str">
        <f t="shared" si="4"/>
        <v>ALBKCE140</v>
      </c>
      <c r="B307" t="s">
        <v>356</v>
      </c>
      <c r="C307" s="1">
        <v>41389</v>
      </c>
      <c r="D307">
        <v>140</v>
      </c>
      <c r="E307" t="s">
        <v>127</v>
      </c>
      <c r="F307">
        <v>1.3</v>
      </c>
      <c r="G307">
        <v>2.75</v>
      </c>
      <c r="H307">
        <v>1.1000000000000001</v>
      </c>
      <c r="I307">
        <v>1.65</v>
      </c>
      <c r="J307">
        <v>1.65</v>
      </c>
      <c r="K307">
        <v>254</v>
      </c>
      <c r="L307">
        <v>721.21</v>
      </c>
      <c r="M307">
        <v>292000</v>
      </c>
      <c r="N307">
        <v>12000</v>
      </c>
      <c r="O307" s="1">
        <v>41381</v>
      </c>
    </row>
    <row r="308" spans="1:15">
      <c r="A308" t="str">
        <f t="shared" si="4"/>
        <v>RCOMPE77.5</v>
      </c>
      <c r="B308" t="s">
        <v>294</v>
      </c>
      <c r="C308" s="1">
        <v>41389</v>
      </c>
      <c r="D308">
        <v>77.5</v>
      </c>
      <c r="E308" t="s">
        <v>261</v>
      </c>
      <c r="F308">
        <v>1.1000000000000001</v>
      </c>
      <c r="G308">
        <v>1.75</v>
      </c>
      <c r="H308">
        <v>1</v>
      </c>
      <c r="I308">
        <v>1.35</v>
      </c>
      <c r="J308">
        <v>1.35</v>
      </c>
      <c r="K308">
        <v>254</v>
      </c>
      <c r="L308">
        <v>801.31</v>
      </c>
      <c r="M308">
        <v>592000</v>
      </c>
      <c r="N308">
        <v>-68000</v>
      </c>
      <c r="O308" s="1">
        <v>41381</v>
      </c>
    </row>
    <row r="309" spans="1:15">
      <c r="A309" t="str">
        <f t="shared" si="4"/>
        <v>SUNPHARMAPE900</v>
      </c>
      <c r="B309" t="s">
        <v>325</v>
      </c>
      <c r="C309" s="1">
        <v>41389</v>
      </c>
      <c r="D309">
        <v>900</v>
      </c>
      <c r="E309" t="s">
        <v>261</v>
      </c>
      <c r="F309">
        <v>17.8</v>
      </c>
      <c r="G309">
        <v>17.8</v>
      </c>
      <c r="H309">
        <v>6.8</v>
      </c>
      <c r="I309">
        <v>8.65</v>
      </c>
      <c r="J309">
        <v>8.65</v>
      </c>
      <c r="K309">
        <v>254</v>
      </c>
      <c r="L309">
        <v>1154.5899999999999</v>
      </c>
      <c r="M309">
        <v>63000</v>
      </c>
      <c r="N309">
        <v>63000</v>
      </c>
      <c r="O309" s="1">
        <v>41381</v>
      </c>
    </row>
    <row r="310" spans="1:15">
      <c r="A310" t="str">
        <f t="shared" si="4"/>
        <v>IDFCPE140</v>
      </c>
      <c r="B310" t="s">
        <v>303</v>
      </c>
      <c r="C310" s="1">
        <v>41389</v>
      </c>
      <c r="D310">
        <v>140</v>
      </c>
      <c r="E310" t="s">
        <v>261</v>
      </c>
      <c r="F310">
        <v>0.4</v>
      </c>
      <c r="G310">
        <v>0.6</v>
      </c>
      <c r="H310">
        <v>0.35</v>
      </c>
      <c r="I310">
        <v>0.4</v>
      </c>
      <c r="J310">
        <v>0.4</v>
      </c>
      <c r="K310">
        <v>253</v>
      </c>
      <c r="L310">
        <v>710.63</v>
      </c>
      <c r="M310">
        <v>702000</v>
      </c>
      <c r="N310">
        <v>-204000</v>
      </c>
      <c r="O310" s="1">
        <v>41381</v>
      </c>
    </row>
    <row r="311" spans="1:15">
      <c r="A311" t="str">
        <f t="shared" si="4"/>
        <v>LTCE1480</v>
      </c>
      <c r="B311" t="s">
        <v>289</v>
      </c>
      <c r="C311" s="1">
        <v>41389</v>
      </c>
      <c r="D311">
        <v>1480</v>
      </c>
      <c r="E311" t="s">
        <v>127</v>
      </c>
      <c r="F311">
        <v>14.25</v>
      </c>
      <c r="G311">
        <v>14.55</v>
      </c>
      <c r="H311">
        <v>5.45</v>
      </c>
      <c r="I311">
        <v>7.55</v>
      </c>
      <c r="J311">
        <v>7.55</v>
      </c>
      <c r="K311">
        <v>253</v>
      </c>
      <c r="L311">
        <v>941.95</v>
      </c>
      <c r="M311">
        <v>90750</v>
      </c>
      <c r="N311">
        <v>3750</v>
      </c>
      <c r="O311" s="1">
        <v>41381</v>
      </c>
    </row>
    <row r="312" spans="1:15">
      <c r="A312" t="str">
        <f t="shared" si="4"/>
        <v>SAILPE60</v>
      </c>
      <c r="B312" t="s">
        <v>313</v>
      </c>
      <c r="C312" s="1">
        <v>41389</v>
      </c>
      <c r="D312">
        <v>60</v>
      </c>
      <c r="E312" t="s">
        <v>261</v>
      </c>
      <c r="F312">
        <v>2</v>
      </c>
      <c r="G312">
        <v>2.0499999999999998</v>
      </c>
      <c r="H312">
        <v>0.8</v>
      </c>
      <c r="I312">
        <v>0.9</v>
      </c>
      <c r="J312">
        <v>0.9</v>
      </c>
      <c r="K312">
        <v>253</v>
      </c>
      <c r="L312">
        <v>618.02</v>
      </c>
      <c r="M312">
        <v>624000</v>
      </c>
      <c r="N312">
        <v>180000</v>
      </c>
      <c r="O312" s="1">
        <v>41381</v>
      </c>
    </row>
    <row r="313" spans="1:15">
      <c r="A313" t="str">
        <f t="shared" si="4"/>
        <v>ITCPE310</v>
      </c>
      <c r="B313" t="s">
        <v>300</v>
      </c>
      <c r="C313" s="1">
        <v>41389</v>
      </c>
      <c r="D313">
        <v>310</v>
      </c>
      <c r="E313" t="s">
        <v>261</v>
      </c>
      <c r="F313">
        <v>5.6</v>
      </c>
      <c r="G313">
        <v>5.65</v>
      </c>
      <c r="H313">
        <v>3.4</v>
      </c>
      <c r="I313">
        <v>3.65</v>
      </c>
      <c r="J313">
        <v>3.65</v>
      </c>
      <c r="K313">
        <v>252</v>
      </c>
      <c r="L313">
        <v>791.76</v>
      </c>
      <c r="M313">
        <v>149000</v>
      </c>
      <c r="N313">
        <v>116000</v>
      </c>
      <c r="O313" s="1">
        <v>41381</v>
      </c>
    </row>
    <row r="314" spans="1:15">
      <c r="A314" t="str">
        <f t="shared" si="4"/>
        <v>ACCCE1200</v>
      </c>
      <c r="B314" t="s">
        <v>338</v>
      </c>
      <c r="C314" s="1">
        <v>41389</v>
      </c>
      <c r="D314">
        <v>1200</v>
      </c>
      <c r="E314" t="s">
        <v>127</v>
      </c>
      <c r="F314">
        <v>12.5</v>
      </c>
      <c r="G314">
        <v>21.9</v>
      </c>
      <c r="H314">
        <v>11.3</v>
      </c>
      <c r="I314">
        <v>16.899999999999999</v>
      </c>
      <c r="J314">
        <v>16.899999999999999</v>
      </c>
      <c r="K314">
        <v>249</v>
      </c>
      <c r="L314">
        <v>757.58</v>
      </c>
      <c r="M314">
        <v>28000</v>
      </c>
      <c r="N314">
        <v>5500</v>
      </c>
      <c r="O314" s="1">
        <v>41381</v>
      </c>
    </row>
    <row r="315" spans="1:15">
      <c r="A315" t="str">
        <f t="shared" si="4"/>
        <v>JINDALSTELCE360</v>
      </c>
      <c r="B315" t="s">
        <v>328</v>
      </c>
      <c r="C315" s="1">
        <v>41389</v>
      </c>
      <c r="D315">
        <v>360</v>
      </c>
      <c r="E315" t="s">
        <v>127</v>
      </c>
      <c r="F315">
        <v>3.05</v>
      </c>
      <c r="G315">
        <v>4.2</v>
      </c>
      <c r="H315">
        <v>2.0499999999999998</v>
      </c>
      <c r="I315">
        <v>2.6</v>
      </c>
      <c r="J315">
        <v>2.6</v>
      </c>
      <c r="K315">
        <v>248</v>
      </c>
      <c r="L315">
        <v>900.58</v>
      </c>
      <c r="M315">
        <v>279000</v>
      </c>
      <c r="N315">
        <v>-22000</v>
      </c>
      <c r="O315" s="1">
        <v>41381</v>
      </c>
    </row>
    <row r="316" spans="1:15">
      <c r="A316" t="str">
        <f t="shared" si="4"/>
        <v>RCOMCE105</v>
      </c>
      <c r="B316" t="s">
        <v>294</v>
      </c>
      <c r="C316" s="1">
        <v>41389</v>
      </c>
      <c r="D316">
        <v>105</v>
      </c>
      <c r="E316" t="s">
        <v>127</v>
      </c>
      <c r="F316">
        <v>0.2</v>
      </c>
      <c r="G316">
        <v>0.25</v>
      </c>
      <c r="H316">
        <v>0.15</v>
      </c>
      <c r="I316">
        <v>0.2</v>
      </c>
      <c r="J316">
        <v>0.2</v>
      </c>
      <c r="K316">
        <v>248</v>
      </c>
      <c r="L316">
        <v>1043.54</v>
      </c>
      <c r="M316">
        <v>984000</v>
      </c>
      <c r="N316">
        <v>448000</v>
      </c>
      <c r="O316" s="1">
        <v>41381</v>
      </c>
    </row>
    <row r="317" spans="1:15">
      <c r="A317" t="str">
        <f t="shared" si="4"/>
        <v>STERPE85</v>
      </c>
      <c r="B317" t="s">
        <v>350</v>
      </c>
      <c r="C317" s="1">
        <v>41389</v>
      </c>
      <c r="D317">
        <v>85</v>
      </c>
      <c r="E317" t="s">
        <v>261</v>
      </c>
      <c r="F317">
        <v>2.1</v>
      </c>
      <c r="G317">
        <v>2.2000000000000002</v>
      </c>
      <c r="H317">
        <v>0.6</v>
      </c>
      <c r="I317">
        <v>1</v>
      </c>
      <c r="J317">
        <v>1</v>
      </c>
      <c r="K317">
        <v>246</v>
      </c>
      <c r="L317">
        <v>848.09</v>
      </c>
      <c r="M317">
        <v>500000</v>
      </c>
      <c r="N317">
        <v>116000</v>
      </c>
      <c r="O317" s="1">
        <v>41381</v>
      </c>
    </row>
    <row r="318" spans="1:15">
      <c r="A318" t="str">
        <f t="shared" si="4"/>
        <v>AUROPHARMACE180</v>
      </c>
      <c r="B318" t="s">
        <v>340</v>
      </c>
      <c r="C318" s="1">
        <v>41389</v>
      </c>
      <c r="D318">
        <v>180</v>
      </c>
      <c r="E318" t="s">
        <v>127</v>
      </c>
      <c r="F318">
        <v>5.15</v>
      </c>
      <c r="G318">
        <v>8.8000000000000007</v>
      </c>
      <c r="H318">
        <v>4.05</v>
      </c>
      <c r="I318">
        <v>7.3</v>
      </c>
      <c r="J318">
        <v>7.3</v>
      </c>
      <c r="K318">
        <v>245</v>
      </c>
      <c r="L318">
        <v>915.42</v>
      </c>
      <c r="M318">
        <v>278000</v>
      </c>
      <c r="N318">
        <v>-178000</v>
      </c>
      <c r="O318" s="1">
        <v>41381</v>
      </c>
    </row>
    <row r="319" spans="1:15">
      <c r="A319" t="str">
        <f t="shared" si="4"/>
        <v>UNITECHPE20</v>
      </c>
      <c r="B319" t="s">
        <v>296</v>
      </c>
      <c r="C319" s="1">
        <v>41389</v>
      </c>
      <c r="D319">
        <v>20</v>
      </c>
      <c r="E319" t="s">
        <v>261</v>
      </c>
      <c r="F319">
        <v>0.05</v>
      </c>
      <c r="G319">
        <v>0.05</v>
      </c>
      <c r="H319">
        <v>0.05</v>
      </c>
      <c r="I319">
        <v>0.05</v>
      </c>
      <c r="J319">
        <v>0.05</v>
      </c>
      <c r="K319">
        <v>245</v>
      </c>
      <c r="L319">
        <v>491.22</v>
      </c>
      <c r="M319">
        <v>1830000</v>
      </c>
      <c r="N319">
        <v>-180000</v>
      </c>
      <c r="O319" s="1">
        <v>41381</v>
      </c>
    </row>
    <row r="320" spans="1:15">
      <c r="A320" t="str">
        <f t="shared" si="4"/>
        <v>AXISBANKCE1440</v>
      </c>
      <c r="B320" t="s">
        <v>295</v>
      </c>
      <c r="C320" s="1">
        <v>41389</v>
      </c>
      <c r="D320">
        <v>1440</v>
      </c>
      <c r="E320" t="s">
        <v>127</v>
      </c>
      <c r="F320">
        <v>10.5</v>
      </c>
      <c r="G320">
        <v>12.5</v>
      </c>
      <c r="H320">
        <v>8.0500000000000007</v>
      </c>
      <c r="I320">
        <v>9.15</v>
      </c>
      <c r="J320">
        <v>9.15</v>
      </c>
      <c r="K320">
        <v>242</v>
      </c>
      <c r="L320">
        <v>877.34</v>
      </c>
      <c r="M320">
        <v>9750</v>
      </c>
      <c r="N320">
        <v>4250</v>
      </c>
      <c r="O320" s="1">
        <v>41381</v>
      </c>
    </row>
    <row r="321" spans="1:15">
      <c r="A321" t="str">
        <f t="shared" si="4"/>
        <v>TITANPE240</v>
      </c>
      <c r="B321" t="s">
        <v>334</v>
      </c>
      <c r="C321" s="1">
        <v>41389</v>
      </c>
      <c r="D321">
        <v>240</v>
      </c>
      <c r="E321" t="s">
        <v>261</v>
      </c>
      <c r="F321">
        <v>6.95</v>
      </c>
      <c r="G321">
        <v>7.8</v>
      </c>
      <c r="H321">
        <v>4.5999999999999996</v>
      </c>
      <c r="I321">
        <v>5.45</v>
      </c>
      <c r="J321">
        <v>5.45</v>
      </c>
      <c r="K321">
        <v>241</v>
      </c>
      <c r="L321">
        <v>593.1</v>
      </c>
      <c r="M321">
        <v>316000</v>
      </c>
      <c r="N321">
        <v>2000</v>
      </c>
      <c r="O321" s="1">
        <v>41381</v>
      </c>
    </row>
    <row r="322" spans="1:15">
      <c r="A322" t="str">
        <f t="shared" si="4"/>
        <v>HDFCCE800</v>
      </c>
      <c r="B322" t="s">
        <v>310</v>
      </c>
      <c r="C322" s="1">
        <v>41389</v>
      </c>
      <c r="D322">
        <v>800</v>
      </c>
      <c r="E322" t="s">
        <v>127</v>
      </c>
      <c r="F322">
        <v>17</v>
      </c>
      <c r="G322">
        <v>22.5</v>
      </c>
      <c r="H322">
        <v>8.1</v>
      </c>
      <c r="I322">
        <v>9.4</v>
      </c>
      <c r="J322">
        <v>9.4</v>
      </c>
      <c r="K322">
        <v>240</v>
      </c>
      <c r="L322">
        <v>976.18</v>
      </c>
      <c r="M322">
        <v>91500</v>
      </c>
      <c r="N322">
        <v>40000</v>
      </c>
      <c r="O322" s="1">
        <v>41381</v>
      </c>
    </row>
    <row r="323" spans="1:15">
      <c r="A323" t="str">
        <f t="shared" ref="A323:A386" si="5">B323&amp;E323&amp;D323</f>
        <v>JPASSOCIATCE72.5</v>
      </c>
      <c r="B323" t="s">
        <v>128</v>
      </c>
      <c r="C323" s="1">
        <v>41389</v>
      </c>
      <c r="D323">
        <v>72.5</v>
      </c>
      <c r="E323" t="s">
        <v>127</v>
      </c>
      <c r="F323">
        <v>3.9</v>
      </c>
      <c r="G323">
        <v>4.0999999999999996</v>
      </c>
      <c r="H323">
        <v>2.25</v>
      </c>
      <c r="I323">
        <v>3.3</v>
      </c>
      <c r="J323">
        <v>3.3</v>
      </c>
      <c r="K323">
        <v>237</v>
      </c>
      <c r="L323">
        <v>719.56</v>
      </c>
      <c r="M323">
        <v>1440000</v>
      </c>
      <c r="N323">
        <v>-88000</v>
      </c>
      <c r="O323" s="1">
        <v>41381</v>
      </c>
    </row>
    <row r="324" spans="1:15">
      <c r="A324" t="str">
        <f t="shared" si="5"/>
        <v>JSWSTEELPE680</v>
      </c>
      <c r="B324" t="s">
        <v>326</v>
      </c>
      <c r="C324" s="1">
        <v>41389</v>
      </c>
      <c r="D324">
        <v>680</v>
      </c>
      <c r="E324" t="s">
        <v>261</v>
      </c>
      <c r="F324">
        <v>15</v>
      </c>
      <c r="G324">
        <v>15</v>
      </c>
      <c r="H324">
        <v>6</v>
      </c>
      <c r="I324">
        <v>7.4</v>
      </c>
      <c r="J324">
        <v>7.4</v>
      </c>
      <c r="K324">
        <v>236</v>
      </c>
      <c r="L324">
        <v>814</v>
      </c>
      <c r="M324">
        <v>65500</v>
      </c>
      <c r="N324">
        <v>29000</v>
      </c>
      <c r="O324" s="1">
        <v>41381</v>
      </c>
    </row>
    <row r="325" spans="1:15">
      <c r="A325" t="str">
        <f t="shared" si="5"/>
        <v>RCOMPE82.5</v>
      </c>
      <c r="B325" t="s">
        <v>294</v>
      </c>
      <c r="C325" s="1">
        <v>41389</v>
      </c>
      <c r="D325">
        <v>82.5</v>
      </c>
      <c r="E325" t="s">
        <v>261</v>
      </c>
      <c r="F325">
        <v>3.45</v>
      </c>
      <c r="G325">
        <v>3.9</v>
      </c>
      <c r="H325">
        <v>2.6</v>
      </c>
      <c r="I325">
        <v>3.2</v>
      </c>
      <c r="J325">
        <v>3.2</v>
      </c>
      <c r="K325">
        <v>233</v>
      </c>
      <c r="L325">
        <v>798.53</v>
      </c>
      <c r="M325">
        <v>452000</v>
      </c>
      <c r="N325">
        <v>84000</v>
      </c>
      <c r="O325" s="1">
        <v>41381</v>
      </c>
    </row>
    <row r="326" spans="1:15">
      <c r="A326" t="str">
        <f t="shared" si="5"/>
        <v>MCDOWELL-NCE1800</v>
      </c>
      <c r="B326" t="s">
        <v>132</v>
      </c>
      <c r="C326" s="1">
        <v>41389</v>
      </c>
      <c r="D326">
        <v>1800</v>
      </c>
      <c r="E326" t="s">
        <v>127</v>
      </c>
      <c r="F326">
        <v>238.05</v>
      </c>
      <c r="G326">
        <v>397</v>
      </c>
      <c r="H326">
        <v>225</v>
      </c>
      <c r="I326">
        <v>364.15</v>
      </c>
      <c r="J326">
        <v>364.15</v>
      </c>
      <c r="K326">
        <v>232</v>
      </c>
      <c r="L326">
        <v>1239.04</v>
      </c>
      <c r="M326">
        <v>373750</v>
      </c>
      <c r="N326">
        <v>0</v>
      </c>
      <c r="O326" s="1">
        <v>41381</v>
      </c>
    </row>
    <row r="327" spans="1:15">
      <c r="A327" t="str">
        <f t="shared" si="5"/>
        <v>TCSCE1580</v>
      </c>
      <c r="B327" t="s">
        <v>305</v>
      </c>
      <c r="C327" s="1">
        <v>41389</v>
      </c>
      <c r="D327">
        <v>1580</v>
      </c>
      <c r="E327" t="s">
        <v>127</v>
      </c>
      <c r="F327">
        <v>25.25</v>
      </c>
      <c r="G327">
        <v>25.25</v>
      </c>
      <c r="H327">
        <v>8.5500000000000007</v>
      </c>
      <c r="I327">
        <v>11.75</v>
      </c>
      <c r="J327">
        <v>11.75</v>
      </c>
      <c r="K327">
        <v>232</v>
      </c>
      <c r="L327">
        <v>924.56</v>
      </c>
      <c r="M327">
        <v>68000</v>
      </c>
      <c r="N327">
        <v>15500</v>
      </c>
      <c r="O327" s="1">
        <v>41381</v>
      </c>
    </row>
    <row r="328" spans="1:15">
      <c r="A328" t="str">
        <f t="shared" si="5"/>
        <v>HDFCPE800</v>
      </c>
      <c r="B328" t="s">
        <v>310</v>
      </c>
      <c r="C328" s="1">
        <v>41389</v>
      </c>
      <c r="D328">
        <v>800</v>
      </c>
      <c r="E328" t="s">
        <v>261</v>
      </c>
      <c r="F328">
        <v>11.05</v>
      </c>
      <c r="G328">
        <v>19.45</v>
      </c>
      <c r="H328">
        <v>6.8</v>
      </c>
      <c r="I328">
        <v>18.3</v>
      </c>
      <c r="J328">
        <v>18.3</v>
      </c>
      <c r="K328">
        <v>231</v>
      </c>
      <c r="L328">
        <v>938.44</v>
      </c>
      <c r="M328">
        <v>45500</v>
      </c>
      <c r="N328">
        <v>8000</v>
      </c>
      <c r="O328" s="1">
        <v>41381</v>
      </c>
    </row>
    <row r="329" spans="1:15">
      <c r="A329" t="str">
        <f t="shared" si="5"/>
        <v>LTPE1360</v>
      </c>
      <c r="B329" t="s">
        <v>289</v>
      </c>
      <c r="C329" s="1">
        <v>41389</v>
      </c>
      <c r="D329">
        <v>1360</v>
      </c>
      <c r="E329" t="s">
        <v>261</v>
      </c>
      <c r="F329">
        <v>5.4</v>
      </c>
      <c r="G329">
        <v>10.1</v>
      </c>
      <c r="H329">
        <v>5.4</v>
      </c>
      <c r="I329">
        <v>7.35</v>
      </c>
      <c r="J329">
        <v>7.35</v>
      </c>
      <c r="K329">
        <v>230</v>
      </c>
      <c r="L329">
        <v>786.24</v>
      </c>
      <c r="M329">
        <v>32000</v>
      </c>
      <c r="N329">
        <v>-4000</v>
      </c>
      <c r="O329" s="1">
        <v>41381</v>
      </c>
    </row>
    <row r="330" spans="1:15">
      <c r="A330" t="str">
        <f t="shared" si="5"/>
        <v>ONGCCE350</v>
      </c>
      <c r="B330" t="s">
        <v>293</v>
      </c>
      <c r="C330" s="1">
        <v>41389</v>
      </c>
      <c r="D330">
        <v>350</v>
      </c>
      <c r="E330" t="s">
        <v>127</v>
      </c>
      <c r="F330">
        <v>1.55</v>
      </c>
      <c r="G330">
        <v>2.1</v>
      </c>
      <c r="H330">
        <v>0.6</v>
      </c>
      <c r="I330">
        <v>0.85</v>
      </c>
      <c r="J330">
        <v>0.85</v>
      </c>
      <c r="K330">
        <v>230</v>
      </c>
      <c r="L330">
        <v>808.43</v>
      </c>
      <c r="M330">
        <v>103000</v>
      </c>
      <c r="N330">
        <v>53000</v>
      </c>
      <c r="O330" s="1">
        <v>41381</v>
      </c>
    </row>
    <row r="331" spans="1:15">
      <c r="A331" t="str">
        <f t="shared" si="5"/>
        <v>RCOMPE65</v>
      </c>
      <c r="B331" t="s">
        <v>294</v>
      </c>
      <c r="C331" s="1">
        <v>41389</v>
      </c>
      <c r="D331">
        <v>65</v>
      </c>
      <c r="E331" t="s">
        <v>261</v>
      </c>
      <c r="F331">
        <v>0.15</v>
      </c>
      <c r="G331">
        <v>0.25</v>
      </c>
      <c r="H331">
        <v>0.15</v>
      </c>
      <c r="I331">
        <v>0.2</v>
      </c>
      <c r="J331">
        <v>0.2</v>
      </c>
      <c r="K331">
        <v>230</v>
      </c>
      <c r="L331">
        <v>599.82000000000005</v>
      </c>
      <c r="M331">
        <v>2180000</v>
      </c>
      <c r="N331">
        <v>-116000</v>
      </c>
      <c r="O331" s="1">
        <v>41381</v>
      </c>
    </row>
    <row r="332" spans="1:15">
      <c r="A332" t="str">
        <f t="shared" si="5"/>
        <v>INFYCE2750</v>
      </c>
      <c r="B332" t="s">
        <v>291</v>
      </c>
      <c r="C332" s="1">
        <v>41389</v>
      </c>
      <c r="D332">
        <v>2750</v>
      </c>
      <c r="E332" t="s">
        <v>127</v>
      </c>
      <c r="F332">
        <v>2.9</v>
      </c>
      <c r="G332">
        <v>2.9</v>
      </c>
      <c r="H332">
        <v>1</v>
      </c>
      <c r="I332">
        <v>1.2</v>
      </c>
      <c r="J332">
        <v>1.2</v>
      </c>
      <c r="K332">
        <v>228</v>
      </c>
      <c r="L332">
        <v>784.09</v>
      </c>
      <c r="M332">
        <v>173125</v>
      </c>
      <c r="N332">
        <v>-875</v>
      </c>
      <c r="O332" s="1">
        <v>41381</v>
      </c>
    </row>
    <row r="333" spans="1:15">
      <c r="A333" t="str">
        <f t="shared" si="5"/>
        <v>KTKBANKPE140</v>
      </c>
      <c r="B333" t="s">
        <v>309</v>
      </c>
      <c r="C333" s="1">
        <v>41389</v>
      </c>
      <c r="D333">
        <v>140</v>
      </c>
      <c r="E333" t="s">
        <v>261</v>
      </c>
      <c r="F333">
        <v>1.75</v>
      </c>
      <c r="G333">
        <v>3.15</v>
      </c>
      <c r="H333">
        <v>1.35</v>
      </c>
      <c r="I333">
        <v>1.85</v>
      </c>
      <c r="J333">
        <v>1.85</v>
      </c>
      <c r="K333">
        <v>226</v>
      </c>
      <c r="L333">
        <v>1283.1500000000001</v>
      </c>
      <c r="M333">
        <v>532000</v>
      </c>
      <c r="N333">
        <v>68000</v>
      </c>
      <c r="O333" s="1">
        <v>41381</v>
      </c>
    </row>
    <row r="334" spans="1:15">
      <c r="A334" t="str">
        <f t="shared" si="5"/>
        <v>RELINFRAPE330</v>
      </c>
      <c r="B334" t="s">
        <v>308</v>
      </c>
      <c r="C334" s="1">
        <v>41389</v>
      </c>
      <c r="D334">
        <v>330</v>
      </c>
      <c r="E334" t="s">
        <v>261</v>
      </c>
      <c r="F334">
        <v>2</v>
      </c>
      <c r="G334">
        <v>4</v>
      </c>
      <c r="H334">
        <v>1.55</v>
      </c>
      <c r="I334">
        <v>3.4</v>
      </c>
      <c r="J334">
        <v>3.4</v>
      </c>
      <c r="K334">
        <v>226</v>
      </c>
      <c r="L334">
        <v>375.97</v>
      </c>
      <c r="M334">
        <v>83500</v>
      </c>
      <c r="N334">
        <v>2000</v>
      </c>
      <c r="O334" s="1">
        <v>41381</v>
      </c>
    </row>
    <row r="335" spans="1:15">
      <c r="A335" t="str">
        <f t="shared" si="5"/>
        <v>JSWSTEELCE680</v>
      </c>
      <c r="B335" t="s">
        <v>326</v>
      </c>
      <c r="C335" s="1">
        <v>41389</v>
      </c>
      <c r="D335">
        <v>680</v>
      </c>
      <c r="E335" t="s">
        <v>127</v>
      </c>
      <c r="F335">
        <v>30</v>
      </c>
      <c r="G335">
        <v>69</v>
      </c>
      <c r="H335">
        <v>30</v>
      </c>
      <c r="I335">
        <v>60.8</v>
      </c>
      <c r="J335">
        <v>60.8</v>
      </c>
      <c r="K335">
        <v>224</v>
      </c>
      <c r="L335">
        <v>808.58</v>
      </c>
      <c r="M335">
        <v>46500</v>
      </c>
      <c r="N335">
        <v>-50000</v>
      </c>
      <c r="O335" s="1">
        <v>41381</v>
      </c>
    </row>
    <row r="336" spans="1:15">
      <c r="A336" t="str">
        <f t="shared" si="5"/>
        <v>RCOMCE87.5</v>
      </c>
      <c r="B336" t="s">
        <v>294</v>
      </c>
      <c r="C336" s="1">
        <v>41389</v>
      </c>
      <c r="D336">
        <v>87.5</v>
      </c>
      <c r="E336" t="s">
        <v>127</v>
      </c>
      <c r="F336">
        <v>2.2000000000000002</v>
      </c>
      <c r="G336">
        <v>2.75</v>
      </c>
      <c r="H336">
        <v>1.1499999999999999</v>
      </c>
      <c r="I336">
        <v>1.2</v>
      </c>
      <c r="J336">
        <v>1.2</v>
      </c>
      <c r="K336">
        <v>224</v>
      </c>
      <c r="L336">
        <v>798.17</v>
      </c>
      <c r="M336">
        <v>412000</v>
      </c>
      <c r="N336">
        <v>232000</v>
      </c>
      <c r="O336" s="1">
        <v>41381</v>
      </c>
    </row>
    <row r="337" spans="1:15">
      <c r="A337" t="str">
        <f t="shared" si="5"/>
        <v>SUNPHARMACE920</v>
      </c>
      <c r="B337" t="s">
        <v>325</v>
      </c>
      <c r="C337" s="1">
        <v>41389</v>
      </c>
      <c r="D337">
        <v>920</v>
      </c>
      <c r="E337" t="s">
        <v>127</v>
      </c>
      <c r="F337">
        <v>5</v>
      </c>
      <c r="G337">
        <v>17</v>
      </c>
      <c r="H337">
        <v>4.8499999999999996</v>
      </c>
      <c r="I337">
        <v>12.55</v>
      </c>
      <c r="J337">
        <v>12.55</v>
      </c>
      <c r="K337">
        <v>224</v>
      </c>
      <c r="L337">
        <v>1042.54</v>
      </c>
      <c r="M337">
        <v>31000</v>
      </c>
      <c r="N337">
        <v>8000</v>
      </c>
      <c r="O337" s="1">
        <v>41381</v>
      </c>
    </row>
    <row r="338" spans="1:15">
      <c r="A338" t="str">
        <f t="shared" si="5"/>
        <v>HDFCBANKCE690</v>
      </c>
      <c r="B338" t="s">
        <v>329</v>
      </c>
      <c r="C338" s="1">
        <v>41389</v>
      </c>
      <c r="D338">
        <v>690</v>
      </c>
      <c r="E338" t="s">
        <v>127</v>
      </c>
      <c r="F338">
        <v>2.2000000000000002</v>
      </c>
      <c r="G338">
        <v>3.5</v>
      </c>
      <c r="H338">
        <v>2</v>
      </c>
      <c r="I338">
        <v>2.5</v>
      </c>
      <c r="J338">
        <v>2.5</v>
      </c>
      <c r="K338">
        <v>222</v>
      </c>
      <c r="L338">
        <v>768.6</v>
      </c>
      <c r="M338">
        <v>11000</v>
      </c>
      <c r="N338">
        <v>11000</v>
      </c>
      <c r="O338" s="1">
        <v>41381</v>
      </c>
    </row>
    <row r="339" spans="1:15">
      <c r="A339" t="str">
        <f t="shared" si="5"/>
        <v>TATAMOTORSCE320</v>
      </c>
      <c r="B339" t="s">
        <v>130</v>
      </c>
      <c r="C339" s="1">
        <v>41389</v>
      </c>
      <c r="D339">
        <v>320</v>
      </c>
      <c r="E339" t="s">
        <v>127</v>
      </c>
      <c r="F339">
        <v>0.2</v>
      </c>
      <c r="G339">
        <v>0.2</v>
      </c>
      <c r="H339">
        <v>0.15</v>
      </c>
      <c r="I339">
        <v>0.15</v>
      </c>
      <c r="J339">
        <v>0.15</v>
      </c>
      <c r="K339">
        <v>222</v>
      </c>
      <c r="L339">
        <v>710.82</v>
      </c>
      <c r="M339">
        <v>525000</v>
      </c>
      <c r="N339">
        <v>-101000</v>
      </c>
      <c r="O339" s="1">
        <v>41381</v>
      </c>
    </row>
    <row r="340" spans="1:15">
      <c r="A340" t="str">
        <f t="shared" si="5"/>
        <v>RPOWERPE70</v>
      </c>
      <c r="B340" t="s">
        <v>315</v>
      </c>
      <c r="C340" s="1">
        <v>41389</v>
      </c>
      <c r="D340">
        <v>70</v>
      </c>
      <c r="E340" t="s">
        <v>261</v>
      </c>
      <c r="F340">
        <v>1.95</v>
      </c>
      <c r="G340">
        <v>2.8</v>
      </c>
      <c r="H340">
        <v>1.25</v>
      </c>
      <c r="I340">
        <v>2.0499999999999998</v>
      </c>
      <c r="J340">
        <v>2.0499999999999998</v>
      </c>
      <c r="K340">
        <v>221</v>
      </c>
      <c r="L340">
        <v>634.23</v>
      </c>
      <c r="M340">
        <v>548000</v>
      </c>
      <c r="N340">
        <v>152000</v>
      </c>
      <c r="O340" s="1">
        <v>41381</v>
      </c>
    </row>
    <row r="341" spans="1:15">
      <c r="A341" t="str">
        <f t="shared" si="5"/>
        <v>AUROPHARMACE190</v>
      </c>
      <c r="B341" t="s">
        <v>340</v>
      </c>
      <c r="C341" s="1">
        <v>41389</v>
      </c>
      <c r="D341">
        <v>190</v>
      </c>
      <c r="E341" t="s">
        <v>127</v>
      </c>
      <c r="F341">
        <v>1.5</v>
      </c>
      <c r="G341">
        <v>3.4</v>
      </c>
      <c r="H341">
        <v>1.2</v>
      </c>
      <c r="I341">
        <v>2.35</v>
      </c>
      <c r="J341">
        <v>2.35</v>
      </c>
      <c r="K341">
        <v>219</v>
      </c>
      <c r="L341">
        <v>842.74</v>
      </c>
      <c r="M341">
        <v>194000</v>
      </c>
      <c r="N341">
        <v>62000</v>
      </c>
      <c r="O341" s="1">
        <v>41381</v>
      </c>
    </row>
    <row r="342" spans="1:15">
      <c r="A342" t="str">
        <f t="shared" si="5"/>
        <v>JINDALSTELCE350</v>
      </c>
      <c r="B342" t="s">
        <v>328</v>
      </c>
      <c r="C342" s="1">
        <v>41389</v>
      </c>
      <c r="D342">
        <v>350</v>
      </c>
      <c r="E342" t="s">
        <v>127</v>
      </c>
      <c r="F342">
        <v>5.45</v>
      </c>
      <c r="G342">
        <v>7.25</v>
      </c>
      <c r="H342">
        <v>3.9</v>
      </c>
      <c r="I342">
        <v>4.8</v>
      </c>
      <c r="J342">
        <v>4.8</v>
      </c>
      <c r="K342">
        <v>219</v>
      </c>
      <c r="L342">
        <v>778.95</v>
      </c>
      <c r="M342">
        <v>146000</v>
      </c>
      <c r="N342">
        <v>22000</v>
      </c>
      <c r="O342" s="1">
        <v>41381</v>
      </c>
    </row>
    <row r="343" spans="1:15">
      <c r="A343" t="str">
        <f t="shared" si="5"/>
        <v>RENUKACE27.5</v>
      </c>
      <c r="B343" t="s">
        <v>385</v>
      </c>
      <c r="C343" s="1">
        <v>41389</v>
      </c>
      <c r="D343">
        <v>27.5</v>
      </c>
      <c r="E343" t="s">
        <v>127</v>
      </c>
      <c r="F343">
        <v>0.3</v>
      </c>
      <c r="G343">
        <v>0.3</v>
      </c>
      <c r="H343">
        <v>0.1</v>
      </c>
      <c r="I343">
        <v>0.15</v>
      </c>
      <c r="J343">
        <v>0.15</v>
      </c>
      <c r="K343">
        <v>217</v>
      </c>
      <c r="L343">
        <v>480.58</v>
      </c>
      <c r="M343">
        <v>4848000</v>
      </c>
      <c r="N343">
        <v>-32000</v>
      </c>
      <c r="O343" s="1">
        <v>41381</v>
      </c>
    </row>
    <row r="344" spans="1:15">
      <c r="A344" t="str">
        <f t="shared" si="5"/>
        <v>YESBANKCE510</v>
      </c>
      <c r="B344" t="s">
        <v>302</v>
      </c>
      <c r="C344" s="1">
        <v>41389</v>
      </c>
      <c r="D344">
        <v>510</v>
      </c>
      <c r="E344" t="s">
        <v>127</v>
      </c>
      <c r="F344">
        <v>2</v>
      </c>
      <c r="G344">
        <v>4.2</v>
      </c>
      <c r="H344">
        <v>1</v>
      </c>
      <c r="I344">
        <v>1.75</v>
      </c>
      <c r="J344">
        <v>1.75</v>
      </c>
      <c r="K344">
        <v>217</v>
      </c>
      <c r="L344">
        <v>1112.1400000000001</v>
      </c>
      <c r="M344">
        <v>57000</v>
      </c>
      <c r="N344">
        <v>57000</v>
      </c>
      <c r="O344" s="1">
        <v>41381</v>
      </c>
    </row>
    <row r="345" spans="1:15">
      <c r="A345" t="str">
        <f t="shared" si="5"/>
        <v>ICICIBANKCE1200</v>
      </c>
      <c r="B345" t="s">
        <v>290</v>
      </c>
      <c r="C345" s="1">
        <v>41389</v>
      </c>
      <c r="D345">
        <v>1200</v>
      </c>
      <c r="E345" t="s">
        <v>127</v>
      </c>
      <c r="F345">
        <v>0.95</v>
      </c>
      <c r="G345">
        <v>1.65</v>
      </c>
      <c r="H345">
        <v>0.9</v>
      </c>
      <c r="I345">
        <v>0.95</v>
      </c>
      <c r="J345">
        <v>0.95</v>
      </c>
      <c r="K345">
        <v>215</v>
      </c>
      <c r="L345">
        <v>645.69000000000005</v>
      </c>
      <c r="M345">
        <v>101000</v>
      </c>
      <c r="N345">
        <v>11750</v>
      </c>
      <c r="O345" s="1">
        <v>41381</v>
      </c>
    </row>
    <row r="346" spans="1:15">
      <c r="A346" t="str">
        <f t="shared" si="5"/>
        <v>DLFPE210</v>
      </c>
      <c r="B346" t="s">
        <v>288</v>
      </c>
      <c r="C346" s="1">
        <v>41389</v>
      </c>
      <c r="D346">
        <v>210</v>
      </c>
      <c r="E346" t="s">
        <v>261</v>
      </c>
      <c r="F346">
        <v>0.3</v>
      </c>
      <c r="G346">
        <v>0.5</v>
      </c>
      <c r="H346">
        <v>0.2</v>
      </c>
      <c r="I346">
        <v>0.45</v>
      </c>
      <c r="J346">
        <v>0.45</v>
      </c>
      <c r="K346">
        <v>214</v>
      </c>
      <c r="L346">
        <v>450.1</v>
      </c>
      <c r="M346">
        <v>534000</v>
      </c>
      <c r="N346">
        <v>-146000</v>
      </c>
      <c r="O346" s="1">
        <v>41381</v>
      </c>
    </row>
    <row r="347" spans="1:15">
      <c r="A347" t="str">
        <f t="shared" si="5"/>
        <v>RELCAPITALPE330</v>
      </c>
      <c r="B347" t="s">
        <v>133</v>
      </c>
      <c r="C347" s="1">
        <v>41389</v>
      </c>
      <c r="D347">
        <v>330</v>
      </c>
      <c r="E347" t="s">
        <v>261</v>
      </c>
      <c r="F347">
        <v>6</v>
      </c>
      <c r="G347">
        <v>9.6</v>
      </c>
      <c r="H347">
        <v>4.25</v>
      </c>
      <c r="I347">
        <v>7.7</v>
      </c>
      <c r="J347">
        <v>7.7</v>
      </c>
      <c r="K347">
        <v>214</v>
      </c>
      <c r="L347">
        <v>721.29</v>
      </c>
      <c r="M347">
        <v>179000</v>
      </c>
      <c r="N347">
        <v>-13000</v>
      </c>
      <c r="O347" s="1">
        <v>41381</v>
      </c>
    </row>
    <row r="348" spans="1:15">
      <c r="A348" t="str">
        <f t="shared" si="5"/>
        <v>FRLCE140</v>
      </c>
      <c r="B348" t="s">
        <v>555</v>
      </c>
      <c r="C348" s="1">
        <v>41389</v>
      </c>
      <c r="D348">
        <v>140</v>
      </c>
      <c r="E348" t="s">
        <v>127</v>
      </c>
      <c r="F348">
        <v>7.45</v>
      </c>
      <c r="G348">
        <v>13.5</v>
      </c>
      <c r="H348">
        <v>7</v>
      </c>
      <c r="I348">
        <v>9.5500000000000007</v>
      </c>
      <c r="J348">
        <v>9.5500000000000007</v>
      </c>
      <c r="K348">
        <v>213</v>
      </c>
      <c r="L348">
        <v>637.49</v>
      </c>
      <c r="M348">
        <v>102000</v>
      </c>
      <c r="N348">
        <v>102000</v>
      </c>
      <c r="O348" s="1">
        <v>41381</v>
      </c>
    </row>
    <row r="349" spans="1:15">
      <c r="A349" t="str">
        <f t="shared" si="5"/>
        <v>RPOWERPE65</v>
      </c>
      <c r="B349" t="s">
        <v>315</v>
      </c>
      <c r="C349" s="1">
        <v>41389</v>
      </c>
      <c r="D349">
        <v>65</v>
      </c>
      <c r="E349" t="s">
        <v>261</v>
      </c>
      <c r="F349">
        <v>0.5</v>
      </c>
      <c r="G349">
        <v>0.75</v>
      </c>
      <c r="H349">
        <v>0.25</v>
      </c>
      <c r="I349">
        <v>0.6</v>
      </c>
      <c r="J349">
        <v>0.6</v>
      </c>
      <c r="K349">
        <v>212</v>
      </c>
      <c r="L349">
        <v>554.87</v>
      </c>
      <c r="M349">
        <v>660000</v>
      </c>
      <c r="N349">
        <v>52000</v>
      </c>
      <c r="O349" s="1">
        <v>41381</v>
      </c>
    </row>
    <row r="350" spans="1:15">
      <c r="A350" t="str">
        <f t="shared" si="5"/>
        <v>INFYPE2600</v>
      </c>
      <c r="B350" t="s">
        <v>291</v>
      </c>
      <c r="C350" s="1">
        <v>41389</v>
      </c>
      <c r="D350">
        <v>2600</v>
      </c>
      <c r="E350" t="s">
        <v>261</v>
      </c>
      <c r="F350">
        <v>302</v>
      </c>
      <c r="G350">
        <v>340.8</v>
      </c>
      <c r="H350">
        <v>289</v>
      </c>
      <c r="I350">
        <v>314.8</v>
      </c>
      <c r="J350">
        <v>314.8</v>
      </c>
      <c r="K350">
        <v>211</v>
      </c>
      <c r="L350">
        <v>767.76</v>
      </c>
      <c r="M350">
        <v>256500</v>
      </c>
      <c r="N350">
        <v>-16375</v>
      </c>
      <c r="O350" s="1">
        <v>41381</v>
      </c>
    </row>
    <row r="351" spans="1:15">
      <c r="A351" t="str">
        <f t="shared" si="5"/>
        <v>RCOMCE82.5</v>
      </c>
      <c r="B351" t="s">
        <v>294</v>
      </c>
      <c r="C351" s="1">
        <v>41389</v>
      </c>
      <c r="D351">
        <v>82.5</v>
      </c>
      <c r="E351" t="s">
        <v>127</v>
      </c>
      <c r="F351">
        <v>3.85</v>
      </c>
      <c r="G351">
        <v>5.0999999999999996</v>
      </c>
      <c r="H351">
        <v>2.5</v>
      </c>
      <c r="I351">
        <v>2.95</v>
      </c>
      <c r="J351">
        <v>2.95</v>
      </c>
      <c r="K351">
        <v>210</v>
      </c>
      <c r="L351">
        <v>722.07</v>
      </c>
      <c r="M351">
        <v>372000</v>
      </c>
      <c r="N351">
        <v>68000</v>
      </c>
      <c r="O351" s="1">
        <v>41381</v>
      </c>
    </row>
    <row r="352" spans="1:15">
      <c r="A352" t="str">
        <f t="shared" si="5"/>
        <v>HDFCBANKCE700</v>
      </c>
      <c r="B352" t="s">
        <v>329</v>
      </c>
      <c r="C352" s="1">
        <v>41389</v>
      </c>
      <c r="D352">
        <v>700</v>
      </c>
      <c r="E352" t="s">
        <v>127</v>
      </c>
      <c r="F352">
        <v>1.65</v>
      </c>
      <c r="G352">
        <v>2.0499999999999998</v>
      </c>
      <c r="H352">
        <v>0.95</v>
      </c>
      <c r="I352">
        <v>1.35</v>
      </c>
      <c r="J352">
        <v>1.35</v>
      </c>
      <c r="K352">
        <v>208</v>
      </c>
      <c r="L352">
        <v>729.54</v>
      </c>
      <c r="M352">
        <v>22000</v>
      </c>
      <c r="N352">
        <v>13000</v>
      </c>
      <c r="O352" s="1">
        <v>41381</v>
      </c>
    </row>
    <row r="353" spans="1:15">
      <c r="A353" t="str">
        <f t="shared" si="5"/>
        <v>ITCCE315</v>
      </c>
      <c r="B353" t="s">
        <v>300</v>
      </c>
      <c r="C353" s="1">
        <v>41389</v>
      </c>
      <c r="D353">
        <v>315</v>
      </c>
      <c r="E353" t="s">
        <v>127</v>
      </c>
      <c r="F353">
        <v>2.8</v>
      </c>
      <c r="G353">
        <v>4.3</v>
      </c>
      <c r="H353">
        <v>2.35</v>
      </c>
      <c r="I353">
        <v>4.2</v>
      </c>
      <c r="J353">
        <v>4.2</v>
      </c>
      <c r="K353">
        <v>208</v>
      </c>
      <c r="L353">
        <v>662.27</v>
      </c>
      <c r="M353">
        <v>133000</v>
      </c>
      <c r="N353">
        <v>6000</v>
      </c>
      <c r="O353" s="1">
        <v>41381</v>
      </c>
    </row>
    <row r="354" spans="1:15">
      <c r="A354" t="str">
        <f t="shared" si="5"/>
        <v>RELCAPITALPE300</v>
      </c>
      <c r="B354" t="s">
        <v>133</v>
      </c>
      <c r="C354" s="1">
        <v>41389</v>
      </c>
      <c r="D354">
        <v>300</v>
      </c>
      <c r="E354" t="s">
        <v>261</v>
      </c>
      <c r="F354">
        <v>1.25</v>
      </c>
      <c r="G354">
        <v>2.15</v>
      </c>
      <c r="H354">
        <v>0.85</v>
      </c>
      <c r="I354">
        <v>1.6</v>
      </c>
      <c r="J354">
        <v>1.6</v>
      </c>
      <c r="K354">
        <v>208</v>
      </c>
      <c r="L354">
        <v>627.08000000000004</v>
      </c>
      <c r="M354">
        <v>347000</v>
      </c>
      <c r="N354">
        <v>-53000</v>
      </c>
      <c r="O354" s="1">
        <v>41381</v>
      </c>
    </row>
    <row r="355" spans="1:15">
      <c r="A355" t="str">
        <f t="shared" si="5"/>
        <v>TATASTEELCE340</v>
      </c>
      <c r="B355" t="s">
        <v>292</v>
      </c>
      <c r="C355" s="1">
        <v>41389</v>
      </c>
      <c r="D355">
        <v>340</v>
      </c>
      <c r="E355" t="s">
        <v>127</v>
      </c>
      <c r="F355">
        <v>0.45</v>
      </c>
      <c r="G355">
        <v>0.55000000000000004</v>
      </c>
      <c r="H355">
        <v>0.3</v>
      </c>
      <c r="I355">
        <v>0.35</v>
      </c>
      <c r="J355">
        <v>0.35</v>
      </c>
      <c r="K355">
        <v>208</v>
      </c>
      <c r="L355">
        <v>708.05</v>
      </c>
      <c r="M355">
        <v>1154000</v>
      </c>
      <c r="N355">
        <v>-59000</v>
      </c>
      <c r="O355" s="1">
        <v>41381</v>
      </c>
    </row>
    <row r="356" spans="1:15">
      <c r="A356" t="str">
        <f t="shared" si="5"/>
        <v>FRLPE160</v>
      </c>
      <c r="B356" t="s">
        <v>555</v>
      </c>
      <c r="C356" s="1">
        <v>41389</v>
      </c>
      <c r="D356">
        <v>160</v>
      </c>
      <c r="E356" t="s">
        <v>261</v>
      </c>
      <c r="F356">
        <v>20.65</v>
      </c>
      <c r="G356">
        <v>20.7</v>
      </c>
      <c r="H356">
        <v>10.15</v>
      </c>
      <c r="I356">
        <v>15.55</v>
      </c>
      <c r="J356">
        <v>15.55</v>
      </c>
      <c r="K356">
        <v>207</v>
      </c>
      <c r="L356">
        <v>725.5</v>
      </c>
      <c r="M356">
        <v>76000</v>
      </c>
      <c r="N356">
        <v>76000</v>
      </c>
      <c r="O356" s="1">
        <v>41381</v>
      </c>
    </row>
    <row r="357" spans="1:15">
      <c r="A357" t="str">
        <f t="shared" si="5"/>
        <v>WIPROCE390</v>
      </c>
      <c r="B357" t="s">
        <v>331</v>
      </c>
      <c r="C357" s="1">
        <v>41389</v>
      </c>
      <c r="D357">
        <v>390</v>
      </c>
      <c r="E357" t="s">
        <v>127</v>
      </c>
      <c r="F357">
        <v>11.2</v>
      </c>
      <c r="G357">
        <v>11.2</v>
      </c>
      <c r="H357">
        <v>4.75</v>
      </c>
      <c r="I357">
        <v>5.2</v>
      </c>
      <c r="J357">
        <v>5.2</v>
      </c>
      <c r="K357">
        <v>207</v>
      </c>
      <c r="L357">
        <v>410.92</v>
      </c>
      <c r="M357">
        <v>84500</v>
      </c>
      <c r="N357">
        <v>30500</v>
      </c>
      <c r="O357" s="1">
        <v>41381</v>
      </c>
    </row>
    <row r="358" spans="1:15">
      <c r="A358" t="str">
        <f t="shared" si="5"/>
        <v>MCDOWELL-NPE2200</v>
      </c>
      <c r="B358" t="s">
        <v>132</v>
      </c>
      <c r="C358" s="1">
        <v>41389</v>
      </c>
      <c r="D358">
        <v>2200</v>
      </c>
      <c r="E358" t="s">
        <v>261</v>
      </c>
      <c r="F358">
        <v>80</v>
      </c>
      <c r="G358">
        <v>94.05</v>
      </c>
      <c r="H358">
        <v>70</v>
      </c>
      <c r="I358">
        <v>87.55</v>
      </c>
      <c r="J358">
        <v>87.55</v>
      </c>
      <c r="K358">
        <v>205</v>
      </c>
      <c r="L358">
        <v>1168.07</v>
      </c>
      <c r="M358">
        <v>18250</v>
      </c>
      <c r="N358">
        <v>18250</v>
      </c>
      <c r="O358" s="1">
        <v>41381</v>
      </c>
    </row>
    <row r="359" spans="1:15">
      <c r="A359" t="str">
        <f t="shared" si="5"/>
        <v>SBINCE2050</v>
      </c>
      <c r="B359" t="s">
        <v>286</v>
      </c>
      <c r="C359" s="1">
        <v>41389</v>
      </c>
      <c r="D359">
        <v>2050</v>
      </c>
      <c r="E359" t="s">
        <v>127</v>
      </c>
      <c r="F359">
        <v>160</v>
      </c>
      <c r="G359">
        <v>204.6</v>
      </c>
      <c r="H359">
        <v>160</v>
      </c>
      <c r="I359">
        <v>186.75</v>
      </c>
      <c r="J359">
        <v>186.75</v>
      </c>
      <c r="K359">
        <v>205</v>
      </c>
      <c r="L359">
        <v>571.55999999999995</v>
      </c>
      <c r="M359">
        <v>148250</v>
      </c>
      <c r="N359">
        <v>-11625</v>
      </c>
      <c r="O359" s="1">
        <v>41381</v>
      </c>
    </row>
    <row r="360" spans="1:15">
      <c r="A360" t="str">
        <f t="shared" si="5"/>
        <v>LTPE1340</v>
      </c>
      <c r="B360" t="s">
        <v>289</v>
      </c>
      <c r="C360" s="1">
        <v>41389</v>
      </c>
      <c r="D360">
        <v>1340</v>
      </c>
      <c r="E360" t="s">
        <v>261</v>
      </c>
      <c r="F360">
        <v>4.5</v>
      </c>
      <c r="G360">
        <v>6.75</v>
      </c>
      <c r="H360">
        <v>3.6</v>
      </c>
      <c r="I360">
        <v>4.75</v>
      </c>
      <c r="J360">
        <v>4.75</v>
      </c>
      <c r="K360">
        <v>204</v>
      </c>
      <c r="L360">
        <v>685.85</v>
      </c>
      <c r="M360">
        <v>43250</v>
      </c>
      <c r="N360">
        <v>-500</v>
      </c>
      <c r="O360" s="1">
        <v>41381</v>
      </c>
    </row>
    <row r="361" spans="1:15">
      <c r="A361" t="str">
        <f t="shared" si="5"/>
        <v>DISHTVCE70</v>
      </c>
      <c r="B361" t="s">
        <v>352</v>
      </c>
      <c r="C361" s="1">
        <v>41389</v>
      </c>
      <c r="D361">
        <v>70</v>
      </c>
      <c r="E361" t="s">
        <v>127</v>
      </c>
      <c r="F361">
        <v>1.5</v>
      </c>
      <c r="G361">
        <v>2</v>
      </c>
      <c r="H361">
        <v>1.1000000000000001</v>
      </c>
      <c r="I361">
        <v>1.7</v>
      </c>
      <c r="J361">
        <v>1.7</v>
      </c>
      <c r="K361">
        <v>203</v>
      </c>
      <c r="L361">
        <v>581.08000000000004</v>
      </c>
      <c r="M361">
        <v>552000</v>
      </c>
      <c r="N361">
        <v>-156000</v>
      </c>
      <c r="O361" s="1">
        <v>41381</v>
      </c>
    </row>
    <row r="362" spans="1:15">
      <c r="A362" t="str">
        <f t="shared" si="5"/>
        <v>HINDUNILVRPE480</v>
      </c>
      <c r="B362" t="s">
        <v>131</v>
      </c>
      <c r="C362" s="1">
        <v>41389</v>
      </c>
      <c r="D362">
        <v>480</v>
      </c>
      <c r="E362" t="s">
        <v>261</v>
      </c>
      <c r="F362">
        <v>5.3</v>
      </c>
      <c r="G362">
        <v>7.2</v>
      </c>
      <c r="H362">
        <v>5</v>
      </c>
      <c r="I362">
        <v>6.65</v>
      </c>
      <c r="J362">
        <v>6.65</v>
      </c>
      <c r="K362">
        <v>203</v>
      </c>
      <c r="L362">
        <v>493.46</v>
      </c>
      <c r="M362">
        <v>148500</v>
      </c>
      <c r="N362">
        <v>-11000</v>
      </c>
      <c r="O362" s="1">
        <v>41381</v>
      </c>
    </row>
    <row r="363" spans="1:15">
      <c r="A363" t="str">
        <f t="shared" si="5"/>
        <v>M&amp;MPE860</v>
      </c>
      <c r="B363" t="s">
        <v>311</v>
      </c>
      <c r="C363" s="1">
        <v>41389</v>
      </c>
      <c r="D363">
        <v>860</v>
      </c>
      <c r="E363" t="s">
        <v>261</v>
      </c>
      <c r="F363">
        <v>16.399999999999999</v>
      </c>
      <c r="G363">
        <v>20</v>
      </c>
      <c r="H363">
        <v>5</v>
      </c>
      <c r="I363">
        <v>7.75</v>
      </c>
      <c r="J363">
        <v>7.75</v>
      </c>
      <c r="K363">
        <v>202</v>
      </c>
      <c r="L363">
        <v>877.27</v>
      </c>
      <c r="M363">
        <v>40500</v>
      </c>
      <c r="N363">
        <v>23500</v>
      </c>
      <c r="O363" s="1">
        <v>41381</v>
      </c>
    </row>
    <row r="364" spans="1:15">
      <c r="A364" t="str">
        <f t="shared" si="5"/>
        <v>ONGCCE330</v>
      </c>
      <c r="B364" t="s">
        <v>293</v>
      </c>
      <c r="C364" s="1">
        <v>41389</v>
      </c>
      <c r="D364">
        <v>330</v>
      </c>
      <c r="E364" t="s">
        <v>127</v>
      </c>
      <c r="F364">
        <v>8</v>
      </c>
      <c r="G364">
        <v>10.15</v>
      </c>
      <c r="H364">
        <v>4.45</v>
      </c>
      <c r="I364">
        <v>5.85</v>
      </c>
      <c r="J364">
        <v>5.85</v>
      </c>
      <c r="K364">
        <v>201</v>
      </c>
      <c r="L364">
        <v>678.76</v>
      </c>
      <c r="M364">
        <v>206000</v>
      </c>
      <c r="N364">
        <v>-16000</v>
      </c>
      <c r="O364" s="1">
        <v>41381</v>
      </c>
    </row>
    <row r="365" spans="1:15">
      <c r="A365" t="str">
        <f t="shared" si="5"/>
        <v>HINDALCOCE92.5</v>
      </c>
      <c r="B365" t="s">
        <v>301</v>
      </c>
      <c r="C365" s="1">
        <v>41389</v>
      </c>
      <c r="D365">
        <v>92.5</v>
      </c>
      <c r="E365" t="s">
        <v>127</v>
      </c>
      <c r="F365">
        <v>2.7</v>
      </c>
      <c r="G365">
        <v>3</v>
      </c>
      <c r="H365">
        <v>1.7</v>
      </c>
      <c r="I365">
        <v>2.5</v>
      </c>
      <c r="J365">
        <v>2.5</v>
      </c>
      <c r="K365">
        <v>200</v>
      </c>
      <c r="L365">
        <v>379.82</v>
      </c>
      <c r="M365">
        <v>300000</v>
      </c>
      <c r="N365">
        <v>-30000</v>
      </c>
      <c r="O365" s="1">
        <v>41381</v>
      </c>
    </row>
    <row r="366" spans="1:15">
      <c r="A366" t="str">
        <f t="shared" si="5"/>
        <v>MCDOWELL-NPE1600</v>
      </c>
      <c r="B366" t="s">
        <v>132</v>
      </c>
      <c r="C366" s="1">
        <v>41389</v>
      </c>
      <c r="D366">
        <v>1600</v>
      </c>
      <c r="E366" t="s">
        <v>261</v>
      </c>
      <c r="F366">
        <v>1.3</v>
      </c>
      <c r="G366">
        <v>2.5</v>
      </c>
      <c r="H366">
        <v>1.2</v>
      </c>
      <c r="I366">
        <v>2</v>
      </c>
      <c r="J366">
        <v>2</v>
      </c>
      <c r="K366">
        <v>199</v>
      </c>
      <c r="L366">
        <v>796.9</v>
      </c>
      <c r="M366">
        <v>166500</v>
      </c>
      <c r="N366">
        <v>-12250</v>
      </c>
      <c r="O366" s="1">
        <v>41381</v>
      </c>
    </row>
    <row r="367" spans="1:15">
      <c r="A367" t="str">
        <f t="shared" si="5"/>
        <v>RCOMCE75</v>
      </c>
      <c r="B367" t="s">
        <v>294</v>
      </c>
      <c r="C367" s="1">
        <v>41389</v>
      </c>
      <c r="D367">
        <v>75</v>
      </c>
      <c r="E367" t="s">
        <v>127</v>
      </c>
      <c r="F367">
        <v>9.8000000000000007</v>
      </c>
      <c r="G367">
        <v>10.65</v>
      </c>
      <c r="H367">
        <v>7.25</v>
      </c>
      <c r="I367">
        <v>8.15</v>
      </c>
      <c r="J367">
        <v>8.15</v>
      </c>
      <c r="K367">
        <v>199</v>
      </c>
      <c r="L367">
        <v>668.5</v>
      </c>
      <c r="M367">
        <v>1916000</v>
      </c>
      <c r="N367">
        <v>-44000</v>
      </c>
      <c r="O367" s="1">
        <v>41381</v>
      </c>
    </row>
    <row r="368" spans="1:15">
      <c r="A368" t="str">
        <f t="shared" si="5"/>
        <v>SUNPHARMACE940</v>
      </c>
      <c r="B368" t="s">
        <v>325</v>
      </c>
      <c r="C368" s="1">
        <v>41389</v>
      </c>
      <c r="D368">
        <v>940</v>
      </c>
      <c r="E368" t="s">
        <v>127</v>
      </c>
      <c r="F368">
        <v>2.75</v>
      </c>
      <c r="G368">
        <v>7.75</v>
      </c>
      <c r="H368">
        <v>1.85</v>
      </c>
      <c r="I368">
        <v>5.6</v>
      </c>
      <c r="J368">
        <v>5.6</v>
      </c>
      <c r="K368">
        <v>198</v>
      </c>
      <c r="L368">
        <v>935.42</v>
      </c>
      <c r="M368">
        <v>32000</v>
      </c>
      <c r="N368">
        <v>17000</v>
      </c>
      <c r="O368" s="1">
        <v>41381</v>
      </c>
    </row>
    <row r="369" spans="1:15">
      <c r="A369" t="str">
        <f t="shared" si="5"/>
        <v>HDFCCE840</v>
      </c>
      <c r="B369" t="s">
        <v>310</v>
      </c>
      <c r="C369" s="1">
        <v>41389</v>
      </c>
      <c r="D369">
        <v>840</v>
      </c>
      <c r="E369" t="s">
        <v>127</v>
      </c>
      <c r="F369">
        <v>2.65</v>
      </c>
      <c r="G369">
        <v>4.3</v>
      </c>
      <c r="H369">
        <v>1.5</v>
      </c>
      <c r="I369">
        <v>1.6</v>
      </c>
      <c r="J369">
        <v>1.6</v>
      </c>
      <c r="K369">
        <v>197</v>
      </c>
      <c r="L369">
        <v>830.11</v>
      </c>
      <c r="M369">
        <v>118500</v>
      </c>
      <c r="N369">
        <v>15500</v>
      </c>
      <c r="O369" s="1">
        <v>41381</v>
      </c>
    </row>
    <row r="370" spans="1:15">
      <c r="A370" t="str">
        <f t="shared" si="5"/>
        <v>ITCPE305</v>
      </c>
      <c r="B370" t="s">
        <v>300</v>
      </c>
      <c r="C370" s="1">
        <v>41389</v>
      </c>
      <c r="D370">
        <v>305</v>
      </c>
      <c r="E370" t="s">
        <v>261</v>
      </c>
      <c r="F370">
        <v>4.95</v>
      </c>
      <c r="G370">
        <v>4.95</v>
      </c>
      <c r="H370">
        <v>2</v>
      </c>
      <c r="I370">
        <v>2.2000000000000002</v>
      </c>
      <c r="J370">
        <v>2.2000000000000002</v>
      </c>
      <c r="K370">
        <v>197</v>
      </c>
      <c r="L370">
        <v>606.01</v>
      </c>
      <c r="M370">
        <v>145000</v>
      </c>
      <c r="N370">
        <v>87000</v>
      </c>
      <c r="O370" s="1">
        <v>41381</v>
      </c>
    </row>
    <row r="371" spans="1:15">
      <c r="A371" t="str">
        <f t="shared" si="5"/>
        <v>AUROPHARMAPE170</v>
      </c>
      <c r="B371" t="s">
        <v>340</v>
      </c>
      <c r="C371" s="1">
        <v>41389</v>
      </c>
      <c r="D371">
        <v>170</v>
      </c>
      <c r="E371" t="s">
        <v>261</v>
      </c>
      <c r="F371">
        <v>1.1000000000000001</v>
      </c>
      <c r="G371">
        <v>1.2</v>
      </c>
      <c r="H371">
        <v>0.55000000000000004</v>
      </c>
      <c r="I371">
        <v>0.9</v>
      </c>
      <c r="J371">
        <v>0.9</v>
      </c>
      <c r="K371">
        <v>195</v>
      </c>
      <c r="L371">
        <v>666.1</v>
      </c>
      <c r="M371">
        <v>620000</v>
      </c>
      <c r="N371">
        <v>-24000</v>
      </c>
      <c r="O371" s="1">
        <v>41381</v>
      </c>
    </row>
    <row r="372" spans="1:15">
      <c r="A372" t="str">
        <f t="shared" si="5"/>
        <v>RELCAPITALCE330</v>
      </c>
      <c r="B372" t="s">
        <v>133</v>
      </c>
      <c r="C372" s="1">
        <v>41389</v>
      </c>
      <c r="D372">
        <v>330</v>
      </c>
      <c r="E372" t="s">
        <v>127</v>
      </c>
      <c r="F372">
        <v>17.649999999999999</v>
      </c>
      <c r="G372">
        <v>19.899999999999999</v>
      </c>
      <c r="H372">
        <v>10.65</v>
      </c>
      <c r="I372">
        <v>12.6</v>
      </c>
      <c r="J372">
        <v>12.6</v>
      </c>
      <c r="K372">
        <v>195</v>
      </c>
      <c r="L372">
        <v>672.62</v>
      </c>
      <c r="M372">
        <v>118000</v>
      </c>
      <c r="N372">
        <v>1000</v>
      </c>
      <c r="O372" s="1">
        <v>41381</v>
      </c>
    </row>
    <row r="373" spans="1:15">
      <c r="A373" t="str">
        <f t="shared" si="5"/>
        <v>WIPROCE380</v>
      </c>
      <c r="B373" t="s">
        <v>331</v>
      </c>
      <c r="C373" s="1">
        <v>41389</v>
      </c>
      <c r="D373">
        <v>380</v>
      </c>
      <c r="E373" t="s">
        <v>127</v>
      </c>
      <c r="F373">
        <v>13.35</v>
      </c>
      <c r="G373">
        <v>15</v>
      </c>
      <c r="H373">
        <v>8.1999999999999993</v>
      </c>
      <c r="I373">
        <v>8.9</v>
      </c>
      <c r="J373">
        <v>8.9</v>
      </c>
      <c r="K373">
        <v>195</v>
      </c>
      <c r="L373">
        <v>381.24</v>
      </c>
      <c r="M373">
        <v>112000</v>
      </c>
      <c r="N373">
        <v>47000</v>
      </c>
      <c r="O373" s="1">
        <v>41381</v>
      </c>
    </row>
    <row r="374" spans="1:15">
      <c r="A374" t="str">
        <f t="shared" si="5"/>
        <v>DENABANKCE95</v>
      </c>
      <c r="B374" t="s">
        <v>347</v>
      </c>
      <c r="C374" s="1">
        <v>41389</v>
      </c>
      <c r="D374">
        <v>95</v>
      </c>
      <c r="E374" t="s">
        <v>127</v>
      </c>
      <c r="F374">
        <v>2.1</v>
      </c>
      <c r="G374">
        <v>2.65</v>
      </c>
      <c r="H374">
        <v>1</v>
      </c>
      <c r="I374">
        <v>1.6</v>
      </c>
      <c r="J374">
        <v>1.6</v>
      </c>
      <c r="K374">
        <v>194</v>
      </c>
      <c r="L374">
        <v>752.06</v>
      </c>
      <c r="M374">
        <v>576000</v>
      </c>
      <c r="N374">
        <v>-96000</v>
      </c>
      <c r="O374" s="1">
        <v>41381</v>
      </c>
    </row>
    <row r="375" spans="1:15">
      <c r="A375" t="str">
        <f t="shared" si="5"/>
        <v>HCLTECHPE680</v>
      </c>
      <c r="B375" t="s">
        <v>337</v>
      </c>
      <c r="C375" s="1">
        <v>41389</v>
      </c>
      <c r="D375">
        <v>680</v>
      </c>
      <c r="E375" t="s">
        <v>261</v>
      </c>
      <c r="F375">
        <v>1</v>
      </c>
      <c r="G375">
        <v>2.9</v>
      </c>
      <c r="H375">
        <v>0.55000000000000004</v>
      </c>
      <c r="I375">
        <v>2.1</v>
      </c>
      <c r="J375">
        <v>2.1</v>
      </c>
      <c r="K375">
        <v>194</v>
      </c>
      <c r="L375">
        <v>661.6</v>
      </c>
      <c r="M375">
        <v>55000</v>
      </c>
      <c r="N375">
        <v>-27000</v>
      </c>
      <c r="O375" s="1">
        <v>41381</v>
      </c>
    </row>
    <row r="376" spans="1:15">
      <c r="A376" t="str">
        <f t="shared" si="5"/>
        <v>IDFCCE150</v>
      </c>
      <c r="B376" t="s">
        <v>303</v>
      </c>
      <c r="C376" s="1">
        <v>41389</v>
      </c>
      <c r="D376">
        <v>150</v>
      </c>
      <c r="E376" t="s">
        <v>127</v>
      </c>
      <c r="F376">
        <v>6.05</v>
      </c>
      <c r="G376">
        <v>7.4</v>
      </c>
      <c r="H376">
        <v>4.95</v>
      </c>
      <c r="I376">
        <v>5.45</v>
      </c>
      <c r="J376">
        <v>5.45</v>
      </c>
      <c r="K376">
        <v>193</v>
      </c>
      <c r="L376">
        <v>601.78</v>
      </c>
      <c r="M376">
        <v>662000</v>
      </c>
      <c r="N376">
        <v>-76000</v>
      </c>
      <c r="O376" s="1">
        <v>41381</v>
      </c>
    </row>
    <row r="377" spans="1:15">
      <c r="A377" t="str">
        <f t="shared" si="5"/>
        <v>SBINPE2300</v>
      </c>
      <c r="B377" t="s">
        <v>286</v>
      </c>
      <c r="C377" s="1">
        <v>41389</v>
      </c>
      <c r="D377">
        <v>2300</v>
      </c>
      <c r="E377" t="s">
        <v>261</v>
      </c>
      <c r="F377">
        <v>103</v>
      </c>
      <c r="G377">
        <v>103</v>
      </c>
      <c r="H377">
        <v>62.35</v>
      </c>
      <c r="I377">
        <v>78.55</v>
      </c>
      <c r="J377">
        <v>78.55</v>
      </c>
      <c r="K377">
        <v>193</v>
      </c>
      <c r="L377">
        <v>572.66</v>
      </c>
      <c r="M377">
        <v>23625</v>
      </c>
      <c r="N377">
        <v>7125</v>
      </c>
      <c r="O377" s="1">
        <v>41381</v>
      </c>
    </row>
    <row r="378" spans="1:15">
      <c r="A378" t="str">
        <f t="shared" si="5"/>
        <v>RELCAPITALCE320</v>
      </c>
      <c r="B378" t="s">
        <v>133</v>
      </c>
      <c r="C378" s="1">
        <v>41389</v>
      </c>
      <c r="D378">
        <v>320</v>
      </c>
      <c r="E378" t="s">
        <v>127</v>
      </c>
      <c r="F378">
        <v>25.45</v>
      </c>
      <c r="G378">
        <v>28.5</v>
      </c>
      <c r="H378">
        <v>17.899999999999999</v>
      </c>
      <c r="I378">
        <v>19.55</v>
      </c>
      <c r="J378">
        <v>19.55</v>
      </c>
      <c r="K378">
        <v>192</v>
      </c>
      <c r="L378">
        <v>658.56</v>
      </c>
      <c r="M378">
        <v>259000</v>
      </c>
      <c r="N378">
        <v>-47000</v>
      </c>
      <c r="O378" s="1">
        <v>41381</v>
      </c>
    </row>
    <row r="379" spans="1:15">
      <c r="A379" t="str">
        <f t="shared" si="5"/>
        <v>ADANIENTCE230</v>
      </c>
      <c r="B379" t="s">
        <v>351</v>
      </c>
      <c r="C379" s="1">
        <v>41389</v>
      </c>
      <c r="D379">
        <v>230</v>
      </c>
      <c r="E379" t="s">
        <v>127</v>
      </c>
      <c r="F379">
        <v>3.25</v>
      </c>
      <c r="G379">
        <v>4.3</v>
      </c>
      <c r="H379">
        <v>2</v>
      </c>
      <c r="I379">
        <v>2.35</v>
      </c>
      <c r="J379">
        <v>2.35</v>
      </c>
      <c r="K379">
        <v>191</v>
      </c>
      <c r="L379">
        <v>891.1</v>
      </c>
      <c r="M379">
        <v>252000</v>
      </c>
      <c r="N379">
        <v>138000</v>
      </c>
      <c r="O379" s="1">
        <v>41381</v>
      </c>
    </row>
    <row r="380" spans="1:15">
      <c r="A380" t="str">
        <f t="shared" si="5"/>
        <v>AXISBANKPE1360</v>
      </c>
      <c r="B380" t="s">
        <v>295</v>
      </c>
      <c r="C380" s="1">
        <v>41389</v>
      </c>
      <c r="D380">
        <v>1360</v>
      </c>
      <c r="E380" t="s">
        <v>261</v>
      </c>
      <c r="F380">
        <v>28</v>
      </c>
      <c r="G380">
        <v>29.65</v>
      </c>
      <c r="H380">
        <v>18.2</v>
      </c>
      <c r="I380">
        <v>23.8</v>
      </c>
      <c r="J380">
        <v>23.8</v>
      </c>
      <c r="K380">
        <v>190</v>
      </c>
      <c r="L380">
        <v>657.09</v>
      </c>
      <c r="M380">
        <v>15750</v>
      </c>
      <c r="N380">
        <v>8750</v>
      </c>
      <c r="O380" s="1">
        <v>41381</v>
      </c>
    </row>
    <row r="381" spans="1:15">
      <c r="A381" t="str">
        <f t="shared" si="5"/>
        <v>HEROMOTOCOCE1480</v>
      </c>
      <c r="B381" t="s">
        <v>135</v>
      </c>
      <c r="C381" s="1">
        <v>41389</v>
      </c>
      <c r="D381">
        <v>1480</v>
      </c>
      <c r="E381" t="s">
        <v>127</v>
      </c>
      <c r="F381">
        <v>38.75</v>
      </c>
      <c r="G381">
        <v>51.6</v>
      </c>
      <c r="H381">
        <v>33.15</v>
      </c>
      <c r="I381">
        <v>42.05</v>
      </c>
      <c r="J381">
        <v>42.05</v>
      </c>
      <c r="K381">
        <v>190</v>
      </c>
      <c r="L381">
        <v>361.01</v>
      </c>
      <c r="M381">
        <v>10125</v>
      </c>
      <c r="N381">
        <v>-1000</v>
      </c>
      <c r="O381" s="1">
        <v>41381</v>
      </c>
    </row>
    <row r="382" spans="1:15">
      <c r="A382" t="str">
        <f t="shared" si="5"/>
        <v>TCSPE1380</v>
      </c>
      <c r="B382" t="s">
        <v>305</v>
      </c>
      <c r="C382" s="1">
        <v>41389</v>
      </c>
      <c r="D382">
        <v>1380</v>
      </c>
      <c r="E382" t="s">
        <v>261</v>
      </c>
      <c r="F382">
        <v>31.7</v>
      </c>
      <c r="G382">
        <v>36.950000000000003</v>
      </c>
      <c r="H382">
        <v>14</v>
      </c>
      <c r="I382">
        <v>22.45</v>
      </c>
      <c r="J382">
        <v>22.45</v>
      </c>
      <c r="K382">
        <v>190</v>
      </c>
      <c r="L382">
        <v>666.27</v>
      </c>
      <c r="M382">
        <v>44000</v>
      </c>
      <c r="N382">
        <v>40750</v>
      </c>
      <c r="O382" s="1">
        <v>41381</v>
      </c>
    </row>
    <row r="383" spans="1:15">
      <c r="A383" t="str">
        <f t="shared" si="5"/>
        <v>LTCE1550</v>
      </c>
      <c r="B383" t="s">
        <v>289</v>
      </c>
      <c r="C383" s="1">
        <v>41389</v>
      </c>
      <c r="D383">
        <v>1550</v>
      </c>
      <c r="E383" t="s">
        <v>127</v>
      </c>
      <c r="F383">
        <v>2.7</v>
      </c>
      <c r="G383">
        <v>3</v>
      </c>
      <c r="H383">
        <v>0.85</v>
      </c>
      <c r="I383">
        <v>1.2</v>
      </c>
      <c r="J383">
        <v>1.2</v>
      </c>
      <c r="K383">
        <v>189</v>
      </c>
      <c r="L383">
        <v>733.32</v>
      </c>
      <c r="M383">
        <v>100750</v>
      </c>
      <c r="N383">
        <v>18750</v>
      </c>
      <c r="O383" s="1">
        <v>41381</v>
      </c>
    </row>
    <row r="384" spans="1:15">
      <c r="A384" t="str">
        <f t="shared" si="5"/>
        <v>WIPROPE360</v>
      </c>
      <c r="B384" t="s">
        <v>331</v>
      </c>
      <c r="C384" s="1">
        <v>41389</v>
      </c>
      <c r="D384">
        <v>360</v>
      </c>
      <c r="E384" t="s">
        <v>261</v>
      </c>
      <c r="F384">
        <v>5.2</v>
      </c>
      <c r="G384">
        <v>11.35</v>
      </c>
      <c r="H384">
        <v>5.2</v>
      </c>
      <c r="I384">
        <v>7.85</v>
      </c>
      <c r="J384">
        <v>7.85</v>
      </c>
      <c r="K384">
        <v>188</v>
      </c>
      <c r="L384">
        <v>345.4</v>
      </c>
      <c r="M384">
        <v>113000</v>
      </c>
      <c r="N384">
        <v>16000</v>
      </c>
      <c r="O384" s="1">
        <v>41381</v>
      </c>
    </row>
    <row r="385" spans="1:15">
      <c r="A385" t="str">
        <f t="shared" si="5"/>
        <v>IVRCLINFRACE20</v>
      </c>
      <c r="B385" t="s">
        <v>342</v>
      </c>
      <c r="C385" s="1">
        <v>41389</v>
      </c>
      <c r="D385">
        <v>20</v>
      </c>
      <c r="E385" t="s">
        <v>127</v>
      </c>
      <c r="F385">
        <v>1.25</v>
      </c>
      <c r="G385">
        <v>1.6</v>
      </c>
      <c r="H385">
        <v>0.7</v>
      </c>
      <c r="I385">
        <v>0.8</v>
      </c>
      <c r="J385">
        <v>0.8</v>
      </c>
      <c r="K385">
        <v>187</v>
      </c>
      <c r="L385">
        <v>316.64</v>
      </c>
      <c r="M385">
        <v>1344000</v>
      </c>
      <c r="N385">
        <v>-232000</v>
      </c>
      <c r="O385" s="1">
        <v>41381</v>
      </c>
    </row>
    <row r="386" spans="1:15">
      <c r="A386" t="str">
        <f t="shared" si="5"/>
        <v>NTPCCE150</v>
      </c>
      <c r="B386" t="s">
        <v>298</v>
      </c>
      <c r="C386" s="1">
        <v>41389</v>
      </c>
      <c r="D386">
        <v>150</v>
      </c>
      <c r="E386" t="s">
        <v>127</v>
      </c>
      <c r="F386">
        <v>0.5</v>
      </c>
      <c r="G386">
        <v>0.7</v>
      </c>
      <c r="H386">
        <v>0.25</v>
      </c>
      <c r="I386">
        <v>0.4</v>
      </c>
      <c r="J386">
        <v>0.4</v>
      </c>
      <c r="K386">
        <v>187</v>
      </c>
      <c r="L386">
        <v>562.82000000000005</v>
      </c>
      <c r="M386">
        <v>1316000</v>
      </c>
      <c r="N386">
        <v>2000</v>
      </c>
      <c r="O386" s="1">
        <v>41381</v>
      </c>
    </row>
    <row r="387" spans="1:15">
      <c r="A387" t="str">
        <f t="shared" ref="A387:A450" si="6">B387&amp;E387&amp;D387</f>
        <v>CAIRNCE300</v>
      </c>
      <c r="B387" t="s">
        <v>312</v>
      </c>
      <c r="C387" s="1">
        <v>41389</v>
      </c>
      <c r="D387">
        <v>300</v>
      </c>
      <c r="E387" t="s">
        <v>127</v>
      </c>
      <c r="F387">
        <v>3.2</v>
      </c>
      <c r="G387">
        <v>3.2</v>
      </c>
      <c r="H387">
        <v>2.2000000000000002</v>
      </c>
      <c r="I387">
        <v>2.75</v>
      </c>
      <c r="J387">
        <v>2.75</v>
      </c>
      <c r="K387">
        <v>186</v>
      </c>
      <c r="L387">
        <v>562.84</v>
      </c>
      <c r="M387">
        <v>897000</v>
      </c>
      <c r="N387">
        <v>21000</v>
      </c>
      <c r="O387" s="1">
        <v>41381</v>
      </c>
    </row>
    <row r="388" spans="1:15">
      <c r="A388" t="str">
        <f t="shared" si="6"/>
        <v>IGLCE310</v>
      </c>
      <c r="B388" t="s">
        <v>376</v>
      </c>
      <c r="C388" s="1">
        <v>41389</v>
      </c>
      <c r="D388">
        <v>310</v>
      </c>
      <c r="E388" t="s">
        <v>127</v>
      </c>
      <c r="F388">
        <v>4.25</v>
      </c>
      <c r="G388">
        <v>4.25</v>
      </c>
      <c r="H388">
        <v>1.1000000000000001</v>
      </c>
      <c r="I388">
        <v>1.3</v>
      </c>
      <c r="J388">
        <v>1.3</v>
      </c>
      <c r="K388">
        <v>185</v>
      </c>
      <c r="L388">
        <v>576.98</v>
      </c>
      <c r="M388">
        <v>95000</v>
      </c>
      <c r="N388">
        <v>-11000</v>
      </c>
      <c r="O388" s="1">
        <v>41381</v>
      </c>
    </row>
    <row r="389" spans="1:15">
      <c r="A389" t="str">
        <f t="shared" si="6"/>
        <v>TATAMOTORSPE240</v>
      </c>
      <c r="B389" t="s">
        <v>130</v>
      </c>
      <c r="C389" s="1">
        <v>41389</v>
      </c>
      <c r="D389">
        <v>240</v>
      </c>
      <c r="E389" t="s">
        <v>261</v>
      </c>
      <c r="F389">
        <v>0.4</v>
      </c>
      <c r="G389">
        <v>0.65</v>
      </c>
      <c r="H389">
        <v>0.35</v>
      </c>
      <c r="I389">
        <v>0.5</v>
      </c>
      <c r="J389">
        <v>0.5</v>
      </c>
      <c r="K389">
        <v>185</v>
      </c>
      <c r="L389">
        <v>444.94</v>
      </c>
      <c r="M389">
        <v>718000</v>
      </c>
      <c r="N389">
        <v>-37000</v>
      </c>
      <c r="O389" s="1">
        <v>41381</v>
      </c>
    </row>
    <row r="390" spans="1:15">
      <c r="A390" t="str">
        <f t="shared" si="6"/>
        <v>RELIANCEPE680</v>
      </c>
      <c r="B390" t="s">
        <v>287</v>
      </c>
      <c r="C390" s="1">
        <v>41389</v>
      </c>
      <c r="D390">
        <v>680</v>
      </c>
      <c r="E390" t="s">
        <v>261</v>
      </c>
      <c r="F390">
        <v>0.8</v>
      </c>
      <c r="G390">
        <v>1.3</v>
      </c>
      <c r="H390">
        <v>0.45</v>
      </c>
      <c r="I390">
        <v>0.65</v>
      </c>
      <c r="J390">
        <v>0.65</v>
      </c>
      <c r="K390">
        <v>183</v>
      </c>
      <c r="L390">
        <v>311.39</v>
      </c>
      <c r="M390">
        <v>115500</v>
      </c>
      <c r="N390">
        <v>-23000</v>
      </c>
      <c r="O390" s="1">
        <v>41381</v>
      </c>
    </row>
    <row r="391" spans="1:15">
      <c r="A391" t="str">
        <f t="shared" si="6"/>
        <v>RELINFRACE350</v>
      </c>
      <c r="B391" t="s">
        <v>308</v>
      </c>
      <c r="C391" s="1">
        <v>41389</v>
      </c>
      <c r="D391">
        <v>350</v>
      </c>
      <c r="E391" t="s">
        <v>127</v>
      </c>
      <c r="F391">
        <v>25</v>
      </c>
      <c r="G391">
        <v>28.05</v>
      </c>
      <c r="H391">
        <v>12.5</v>
      </c>
      <c r="I391">
        <v>15.2</v>
      </c>
      <c r="J391">
        <v>15.2</v>
      </c>
      <c r="K391">
        <v>183</v>
      </c>
      <c r="L391">
        <v>336.63</v>
      </c>
      <c r="M391">
        <v>137000</v>
      </c>
      <c r="N391">
        <v>9000</v>
      </c>
      <c r="O391" s="1">
        <v>41381</v>
      </c>
    </row>
    <row r="392" spans="1:15">
      <c r="A392" t="str">
        <f t="shared" si="6"/>
        <v>CIPLACE400</v>
      </c>
      <c r="B392" t="s">
        <v>336</v>
      </c>
      <c r="C392" s="1">
        <v>41389</v>
      </c>
      <c r="D392">
        <v>400</v>
      </c>
      <c r="E392" t="s">
        <v>127</v>
      </c>
      <c r="F392">
        <v>7.45</v>
      </c>
      <c r="G392">
        <v>7.7</v>
      </c>
      <c r="H392">
        <v>4.25</v>
      </c>
      <c r="I392">
        <v>6.9</v>
      </c>
      <c r="J392">
        <v>6.9</v>
      </c>
      <c r="K392">
        <v>182</v>
      </c>
      <c r="L392">
        <v>740.08</v>
      </c>
      <c r="M392">
        <v>290000</v>
      </c>
      <c r="N392">
        <v>-21000</v>
      </c>
      <c r="O392" s="1">
        <v>41381</v>
      </c>
    </row>
    <row r="393" spans="1:15">
      <c r="A393" t="str">
        <f t="shared" si="6"/>
        <v>MARUTIPE1450</v>
      </c>
      <c r="B393" t="s">
        <v>307</v>
      </c>
      <c r="C393" s="1">
        <v>41389</v>
      </c>
      <c r="D393">
        <v>1450</v>
      </c>
      <c r="E393" t="s">
        <v>261</v>
      </c>
      <c r="F393">
        <v>17.899999999999999</v>
      </c>
      <c r="G393">
        <v>22.4</v>
      </c>
      <c r="H393">
        <v>10.5</v>
      </c>
      <c r="I393">
        <v>11.4</v>
      </c>
      <c r="J393">
        <v>11.4</v>
      </c>
      <c r="K393">
        <v>182</v>
      </c>
      <c r="L393">
        <v>666.53</v>
      </c>
      <c r="M393">
        <v>41000</v>
      </c>
      <c r="N393">
        <v>10000</v>
      </c>
      <c r="O393" s="1">
        <v>41381</v>
      </c>
    </row>
    <row r="394" spans="1:15">
      <c r="A394" t="str">
        <f t="shared" si="6"/>
        <v>SUNPHARMAPE880</v>
      </c>
      <c r="B394" t="s">
        <v>325</v>
      </c>
      <c r="C394" s="1">
        <v>41389</v>
      </c>
      <c r="D394">
        <v>880</v>
      </c>
      <c r="E394" t="s">
        <v>261</v>
      </c>
      <c r="F394">
        <v>12</v>
      </c>
      <c r="G394">
        <v>12.15</v>
      </c>
      <c r="H394">
        <v>3.45</v>
      </c>
      <c r="I394">
        <v>4.25</v>
      </c>
      <c r="J394">
        <v>4.25</v>
      </c>
      <c r="K394">
        <v>180</v>
      </c>
      <c r="L394">
        <v>796.88</v>
      </c>
      <c r="M394">
        <v>86000</v>
      </c>
      <c r="N394">
        <v>49500</v>
      </c>
      <c r="O394" s="1">
        <v>41381</v>
      </c>
    </row>
    <row r="395" spans="1:15">
      <c r="A395" t="str">
        <f t="shared" si="6"/>
        <v>M&amp;MPE840</v>
      </c>
      <c r="B395" t="s">
        <v>311</v>
      </c>
      <c r="C395" s="1">
        <v>41389</v>
      </c>
      <c r="D395">
        <v>840</v>
      </c>
      <c r="E395" t="s">
        <v>261</v>
      </c>
      <c r="F395">
        <v>9</v>
      </c>
      <c r="G395">
        <v>10.5</v>
      </c>
      <c r="H395">
        <v>2.5499999999999998</v>
      </c>
      <c r="I395">
        <v>3.95</v>
      </c>
      <c r="J395">
        <v>3.95</v>
      </c>
      <c r="K395">
        <v>179</v>
      </c>
      <c r="L395">
        <v>756.14</v>
      </c>
      <c r="M395">
        <v>51500</v>
      </c>
      <c r="N395">
        <v>26500</v>
      </c>
      <c r="O395" s="1">
        <v>41381</v>
      </c>
    </row>
    <row r="396" spans="1:15">
      <c r="A396" t="str">
        <f t="shared" si="6"/>
        <v>M&amp;MCE840</v>
      </c>
      <c r="B396" t="s">
        <v>311</v>
      </c>
      <c r="C396" s="1">
        <v>41389</v>
      </c>
      <c r="D396">
        <v>840</v>
      </c>
      <c r="E396" t="s">
        <v>127</v>
      </c>
      <c r="F396">
        <v>21</v>
      </c>
      <c r="G396">
        <v>50</v>
      </c>
      <c r="H396">
        <v>19.350000000000001</v>
      </c>
      <c r="I396">
        <v>43.5</v>
      </c>
      <c r="J396">
        <v>43.5</v>
      </c>
      <c r="K396">
        <v>178</v>
      </c>
      <c r="L396">
        <v>775.86</v>
      </c>
      <c r="M396">
        <v>31500</v>
      </c>
      <c r="N396">
        <v>-20500</v>
      </c>
      <c r="O396" s="1">
        <v>41381</v>
      </c>
    </row>
    <row r="397" spans="1:15">
      <c r="A397" t="str">
        <f t="shared" si="6"/>
        <v>ZEELCE210</v>
      </c>
      <c r="B397" t="s">
        <v>345</v>
      </c>
      <c r="C397" s="1">
        <v>41389</v>
      </c>
      <c r="D397">
        <v>210</v>
      </c>
      <c r="E397" t="s">
        <v>127</v>
      </c>
      <c r="F397">
        <v>3.1</v>
      </c>
      <c r="G397">
        <v>4.45</v>
      </c>
      <c r="H397">
        <v>2.15</v>
      </c>
      <c r="I397">
        <v>3.15</v>
      </c>
      <c r="J397">
        <v>3.15</v>
      </c>
      <c r="K397">
        <v>178</v>
      </c>
      <c r="L397">
        <v>759.33</v>
      </c>
      <c r="M397">
        <v>228000</v>
      </c>
      <c r="N397">
        <v>66000</v>
      </c>
      <c r="O397" s="1">
        <v>41381</v>
      </c>
    </row>
    <row r="398" spans="1:15">
      <c r="A398" t="str">
        <f t="shared" si="6"/>
        <v>HINDPETROCE320</v>
      </c>
      <c r="B398" t="s">
        <v>327</v>
      </c>
      <c r="C398" s="1">
        <v>41389</v>
      </c>
      <c r="D398">
        <v>320</v>
      </c>
      <c r="E398" t="s">
        <v>127</v>
      </c>
      <c r="F398">
        <v>5</v>
      </c>
      <c r="G398">
        <v>5.3</v>
      </c>
      <c r="H398">
        <v>2.15</v>
      </c>
      <c r="I398">
        <v>2.6</v>
      </c>
      <c r="J398">
        <v>2.6</v>
      </c>
      <c r="K398">
        <v>175</v>
      </c>
      <c r="L398">
        <v>566.49</v>
      </c>
      <c r="M398">
        <v>370000</v>
      </c>
      <c r="N398">
        <v>-28000</v>
      </c>
      <c r="O398" s="1">
        <v>41381</v>
      </c>
    </row>
    <row r="399" spans="1:15">
      <c r="A399" t="str">
        <f t="shared" si="6"/>
        <v>RECLTDCE230</v>
      </c>
      <c r="B399" t="s">
        <v>321</v>
      </c>
      <c r="C399" s="1">
        <v>41389</v>
      </c>
      <c r="D399">
        <v>230</v>
      </c>
      <c r="E399" t="s">
        <v>127</v>
      </c>
      <c r="F399">
        <v>3.7</v>
      </c>
      <c r="G399">
        <v>4.8499999999999996</v>
      </c>
      <c r="H399">
        <v>1.75</v>
      </c>
      <c r="I399">
        <v>2</v>
      </c>
      <c r="J399">
        <v>2</v>
      </c>
      <c r="K399">
        <v>175</v>
      </c>
      <c r="L399">
        <v>408.55</v>
      </c>
      <c r="M399">
        <v>131000</v>
      </c>
      <c r="N399">
        <v>45000</v>
      </c>
      <c r="O399" s="1">
        <v>41381</v>
      </c>
    </row>
    <row r="400" spans="1:15">
      <c r="A400" t="str">
        <f t="shared" si="6"/>
        <v>WIPROPE380</v>
      </c>
      <c r="B400" t="s">
        <v>331</v>
      </c>
      <c r="C400" s="1">
        <v>41389</v>
      </c>
      <c r="D400">
        <v>380</v>
      </c>
      <c r="E400" t="s">
        <v>261</v>
      </c>
      <c r="F400">
        <v>12.45</v>
      </c>
      <c r="G400">
        <v>17</v>
      </c>
      <c r="H400">
        <v>12.3</v>
      </c>
      <c r="I400">
        <v>15.5</v>
      </c>
      <c r="J400">
        <v>15.5</v>
      </c>
      <c r="K400">
        <v>175</v>
      </c>
      <c r="L400">
        <v>345.02</v>
      </c>
      <c r="M400">
        <v>138500</v>
      </c>
      <c r="N400">
        <v>6500</v>
      </c>
      <c r="O400" s="1">
        <v>41381</v>
      </c>
    </row>
    <row r="401" spans="1:15">
      <c r="A401" t="str">
        <f t="shared" si="6"/>
        <v>SESAGOACE160</v>
      </c>
      <c r="B401" t="s">
        <v>369</v>
      </c>
      <c r="C401" s="1">
        <v>41389</v>
      </c>
      <c r="D401">
        <v>160</v>
      </c>
      <c r="E401" t="s">
        <v>127</v>
      </c>
      <c r="F401">
        <v>0.85</v>
      </c>
      <c r="G401">
        <v>1.75</v>
      </c>
      <c r="H401">
        <v>0.85</v>
      </c>
      <c r="I401">
        <v>1.45</v>
      </c>
      <c r="J401">
        <v>1.45</v>
      </c>
      <c r="K401">
        <v>174</v>
      </c>
      <c r="L401">
        <v>561.32000000000005</v>
      </c>
      <c r="M401">
        <v>342000</v>
      </c>
      <c r="N401">
        <v>84000</v>
      </c>
      <c r="O401" s="1">
        <v>41381</v>
      </c>
    </row>
    <row r="402" spans="1:15">
      <c r="A402" t="str">
        <f t="shared" si="6"/>
        <v>BAJAJ-AUTOCE1850</v>
      </c>
      <c r="B402" t="s">
        <v>262</v>
      </c>
      <c r="C402" s="1">
        <v>41389</v>
      </c>
      <c r="D402">
        <v>1850</v>
      </c>
      <c r="E402" t="s">
        <v>127</v>
      </c>
      <c r="F402">
        <v>8.15</v>
      </c>
      <c r="G402">
        <v>16.600000000000001</v>
      </c>
      <c r="H402">
        <v>8.15</v>
      </c>
      <c r="I402">
        <v>12.5</v>
      </c>
      <c r="J402">
        <v>12.5</v>
      </c>
      <c r="K402">
        <v>173</v>
      </c>
      <c r="L402">
        <v>402.87</v>
      </c>
      <c r="M402">
        <v>21375</v>
      </c>
      <c r="N402">
        <v>5875</v>
      </c>
      <c r="O402" s="1">
        <v>41381</v>
      </c>
    </row>
    <row r="403" spans="1:15">
      <c r="A403" t="str">
        <f t="shared" si="6"/>
        <v>HEROMOTOCOCE1520</v>
      </c>
      <c r="B403" t="s">
        <v>135</v>
      </c>
      <c r="C403" s="1">
        <v>41389</v>
      </c>
      <c r="D403">
        <v>1520</v>
      </c>
      <c r="E403" t="s">
        <v>127</v>
      </c>
      <c r="F403">
        <v>32.450000000000003</v>
      </c>
      <c r="G403">
        <v>32.450000000000003</v>
      </c>
      <c r="H403">
        <v>14.75</v>
      </c>
      <c r="I403">
        <v>25.4</v>
      </c>
      <c r="J403">
        <v>25.4</v>
      </c>
      <c r="K403">
        <v>172</v>
      </c>
      <c r="L403">
        <v>332.03</v>
      </c>
      <c r="M403">
        <v>15250</v>
      </c>
      <c r="N403">
        <v>5500</v>
      </c>
      <c r="O403" s="1">
        <v>41381</v>
      </c>
    </row>
    <row r="404" spans="1:15">
      <c r="A404" t="str">
        <f t="shared" si="6"/>
        <v>MARUTIPE1400</v>
      </c>
      <c r="B404" t="s">
        <v>307</v>
      </c>
      <c r="C404" s="1">
        <v>41389</v>
      </c>
      <c r="D404">
        <v>1400</v>
      </c>
      <c r="E404" t="s">
        <v>261</v>
      </c>
      <c r="F404">
        <v>7.9</v>
      </c>
      <c r="G404">
        <v>9.1</v>
      </c>
      <c r="H404">
        <v>4.3</v>
      </c>
      <c r="I404">
        <v>4.5999999999999996</v>
      </c>
      <c r="J404">
        <v>4.5999999999999996</v>
      </c>
      <c r="K404">
        <v>171</v>
      </c>
      <c r="L404">
        <v>601.13</v>
      </c>
      <c r="M404">
        <v>134000</v>
      </c>
      <c r="N404">
        <v>5000</v>
      </c>
      <c r="O404" s="1">
        <v>41381</v>
      </c>
    </row>
    <row r="405" spans="1:15">
      <c r="A405" t="str">
        <f t="shared" si="6"/>
        <v>DENABANKCE100</v>
      </c>
      <c r="B405" t="s">
        <v>347</v>
      </c>
      <c r="C405" s="1">
        <v>41389</v>
      </c>
      <c r="D405">
        <v>100</v>
      </c>
      <c r="E405" t="s">
        <v>127</v>
      </c>
      <c r="F405">
        <v>0.65</v>
      </c>
      <c r="G405">
        <v>0.95</v>
      </c>
      <c r="H405">
        <v>0.35</v>
      </c>
      <c r="I405">
        <v>0.5</v>
      </c>
      <c r="J405">
        <v>0.5</v>
      </c>
      <c r="K405">
        <v>170</v>
      </c>
      <c r="L405">
        <v>684.55</v>
      </c>
      <c r="M405">
        <v>944000</v>
      </c>
      <c r="N405">
        <v>-164000</v>
      </c>
      <c r="O405" s="1">
        <v>41381</v>
      </c>
    </row>
    <row r="406" spans="1:15">
      <c r="A406" t="str">
        <f t="shared" si="6"/>
        <v>ITCCE300</v>
      </c>
      <c r="B406" t="s">
        <v>300</v>
      </c>
      <c r="C406" s="1">
        <v>41389</v>
      </c>
      <c r="D406">
        <v>300</v>
      </c>
      <c r="E406" t="s">
        <v>127</v>
      </c>
      <c r="F406">
        <v>11</v>
      </c>
      <c r="G406">
        <v>14.65</v>
      </c>
      <c r="H406">
        <v>10.35</v>
      </c>
      <c r="I406">
        <v>13.9</v>
      </c>
      <c r="J406">
        <v>13.9</v>
      </c>
      <c r="K406">
        <v>170</v>
      </c>
      <c r="L406">
        <v>530.9</v>
      </c>
      <c r="M406">
        <v>814000</v>
      </c>
      <c r="N406">
        <v>-63000</v>
      </c>
      <c r="O406" s="1">
        <v>41381</v>
      </c>
    </row>
    <row r="407" spans="1:15">
      <c r="A407" t="str">
        <f t="shared" si="6"/>
        <v>IVRCLINFRACE22.5</v>
      </c>
      <c r="B407" t="s">
        <v>342</v>
      </c>
      <c r="C407" s="1">
        <v>41389</v>
      </c>
      <c r="D407">
        <v>22.5</v>
      </c>
      <c r="E407" t="s">
        <v>127</v>
      </c>
      <c r="F407">
        <v>0.6</v>
      </c>
      <c r="G407">
        <v>0.6</v>
      </c>
      <c r="H407">
        <v>0.15</v>
      </c>
      <c r="I407">
        <v>0.2</v>
      </c>
      <c r="J407">
        <v>0.2</v>
      </c>
      <c r="K407">
        <v>170</v>
      </c>
      <c r="L407">
        <v>310.5</v>
      </c>
      <c r="M407">
        <v>2328000</v>
      </c>
      <c r="N407">
        <v>200000</v>
      </c>
      <c r="O407" s="1">
        <v>41381</v>
      </c>
    </row>
    <row r="408" spans="1:15">
      <c r="A408" t="str">
        <f t="shared" si="6"/>
        <v>MCDOWELL-NCE1950</v>
      </c>
      <c r="B408" t="s">
        <v>132</v>
      </c>
      <c r="C408" s="1">
        <v>41389</v>
      </c>
      <c r="D408">
        <v>1950</v>
      </c>
      <c r="E408" t="s">
        <v>127</v>
      </c>
      <c r="F408">
        <v>105.45</v>
      </c>
      <c r="G408">
        <v>256.2</v>
      </c>
      <c r="H408">
        <v>101</v>
      </c>
      <c r="I408">
        <v>227</v>
      </c>
      <c r="J408">
        <v>227</v>
      </c>
      <c r="K408">
        <v>170</v>
      </c>
      <c r="L408">
        <v>907.18</v>
      </c>
      <c r="M408">
        <v>45250</v>
      </c>
      <c r="N408">
        <v>-4000</v>
      </c>
      <c r="O408" s="1">
        <v>41381</v>
      </c>
    </row>
    <row r="409" spans="1:15">
      <c r="A409" t="str">
        <f t="shared" si="6"/>
        <v>SUNTVCE380</v>
      </c>
      <c r="B409" t="s">
        <v>359</v>
      </c>
      <c r="C409" s="1">
        <v>41389</v>
      </c>
      <c r="D409">
        <v>380</v>
      </c>
      <c r="E409" t="s">
        <v>127</v>
      </c>
      <c r="F409">
        <v>6.05</v>
      </c>
      <c r="G409">
        <v>12.35</v>
      </c>
      <c r="H409">
        <v>6.05</v>
      </c>
      <c r="I409">
        <v>10.65</v>
      </c>
      <c r="J409">
        <v>10.65</v>
      </c>
      <c r="K409">
        <v>170</v>
      </c>
      <c r="L409">
        <v>662.31</v>
      </c>
      <c r="M409">
        <v>62000</v>
      </c>
      <c r="N409">
        <v>17000</v>
      </c>
      <c r="O409" s="1">
        <v>41381</v>
      </c>
    </row>
    <row r="410" spans="1:15">
      <c r="A410" t="str">
        <f t="shared" si="6"/>
        <v>TITANPE230</v>
      </c>
      <c r="B410" t="s">
        <v>334</v>
      </c>
      <c r="C410" s="1">
        <v>41389</v>
      </c>
      <c r="D410">
        <v>230</v>
      </c>
      <c r="E410" t="s">
        <v>261</v>
      </c>
      <c r="F410">
        <v>4.45</v>
      </c>
      <c r="G410">
        <v>4.45</v>
      </c>
      <c r="H410">
        <v>2.6</v>
      </c>
      <c r="I410">
        <v>2.8</v>
      </c>
      <c r="J410">
        <v>2.8</v>
      </c>
      <c r="K410">
        <v>170</v>
      </c>
      <c r="L410">
        <v>396.61</v>
      </c>
      <c r="M410">
        <v>287000</v>
      </c>
      <c r="N410">
        <v>-16000</v>
      </c>
      <c r="O410" s="1">
        <v>41381</v>
      </c>
    </row>
    <row r="411" spans="1:15">
      <c r="A411" t="str">
        <f t="shared" si="6"/>
        <v>PFCCE200</v>
      </c>
      <c r="B411" t="s">
        <v>319</v>
      </c>
      <c r="C411" s="1">
        <v>41389</v>
      </c>
      <c r="D411">
        <v>200</v>
      </c>
      <c r="E411" t="s">
        <v>127</v>
      </c>
      <c r="F411">
        <v>5.3</v>
      </c>
      <c r="G411">
        <v>5.5</v>
      </c>
      <c r="H411">
        <v>1.8</v>
      </c>
      <c r="I411">
        <v>2</v>
      </c>
      <c r="J411">
        <v>2</v>
      </c>
      <c r="K411">
        <v>169</v>
      </c>
      <c r="L411">
        <v>688.13</v>
      </c>
      <c r="M411">
        <v>222000</v>
      </c>
      <c r="N411">
        <v>46000</v>
      </c>
      <c r="O411" s="1">
        <v>41381</v>
      </c>
    </row>
    <row r="412" spans="1:15">
      <c r="A412" t="str">
        <f t="shared" si="6"/>
        <v>TATAGLOBALCE135</v>
      </c>
      <c r="B412" t="s">
        <v>335</v>
      </c>
      <c r="C412" s="1">
        <v>41389</v>
      </c>
      <c r="D412">
        <v>135</v>
      </c>
      <c r="E412" t="s">
        <v>127</v>
      </c>
      <c r="F412">
        <v>2.7</v>
      </c>
      <c r="G412">
        <v>4.3499999999999996</v>
      </c>
      <c r="H412">
        <v>2</v>
      </c>
      <c r="I412">
        <v>3.85</v>
      </c>
      <c r="J412">
        <v>3.85</v>
      </c>
      <c r="K412">
        <v>169</v>
      </c>
      <c r="L412">
        <v>467.73</v>
      </c>
      <c r="M412">
        <v>176000</v>
      </c>
      <c r="N412">
        <v>-68000</v>
      </c>
      <c r="O412" s="1">
        <v>41381</v>
      </c>
    </row>
    <row r="413" spans="1:15">
      <c r="A413" t="str">
        <f t="shared" si="6"/>
        <v>HINDUNILVRCE500</v>
      </c>
      <c r="B413" t="s">
        <v>131</v>
      </c>
      <c r="C413" s="1">
        <v>41389</v>
      </c>
      <c r="D413">
        <v>500</v>
      </c>
      <c r="E413" t="s">
        <v>127</v>
      </c>
      <c r="F413">
        <v>4.1500000000000004</v>
      </c>
      <c r="G413">
        <v>4.1500000000000004</v>
      </c>
      <c r="H413">
        <v>2.1</v>
      </c>
      <c r="I413">
        <v>2.4500000000000002</v>
      </c>
      <c r="J413">
        <v>2.4500000000000002</v>
      </c>
      <c r="K413">
        <v>167</v>
      </c>
      <c r="L413">
        <v>419.85</v>
      </c>
      <c r="M413">
        <v>169500</v>
      </c>
      <c r="N413">
        <v>6000</v>
      </c>
      <c r="O413" s="1">
        <v>41381</v>
      </c>
    </row>
    <row r="414" spans="1:15">
      <c r="A414" t="str">
        <f t="shared" si="6"/>
        <v>LTPE1440</v>
      </c>
      <c r="B414" t="s">
        <v>289</v>
      </c>
      <c r="C414" s="1">
        <v>41389</v>
      </c>
      <c r="D414">
        <v>1440</v>
      </c>
      <c r="E414" t="s">
        <v>261</v>
      </c>
      <c r="F414">
        <v>25.8</v>
      </c>
      <c r="G414">
        <v>45.4</v>
      </c>
      <c r="H414">
        <v>25.7</v>
      </c>
      <c r="I414">
        <v>40.700000000000003</v>
      </c>
      <c r="J414">
        <v>40.700000000000003</v>
      </c>
      <c r="K414">
        <v>167</v>
      </c>
      <c r="L414">
        <v>616.22</v>
      </c>
      <c r="M414">
        <v>5750</v>
      </c>
      <c r="N414">
        <v>500</v>
      </c>
      <c r="O414" s="1">
        <v>41381</v>
      </c>
    </row>
    <row r="415" spans="1:15">
      <c r="A415" t="str">
        <f t="shared" si="6"/>
        <v>SBINPE1850</v>
      </c>
      <c r="B415" t="s">
        <v>286</v>
      </c>
      <c r="C415" s="1">
        <v>41389</v>
      </c>
      <c r="D415">
        <v>1850</v>
      </c>
      <c r="E415" t="s">
        <v>261</v>
      </c>
      <c r="F415">
        <v>1.05</v>
      </c>
      <c r="G415">
        <v>1.1499999999999999</v>
      </c>
      <c r="H415">
        <v>0.6</v>
      </c>
      <c r="I415">
        <v>0.85</v>
      </c>
      <c r="J415">
        <v>0.85</v>
      </c>
      <c r="K415">
        <v>166</v>
      </c>
      <c r="L415">
        <v>384.06</v>
      </c>
      <c r="M415">
        <v>111125</v>
      </c>
      <c r="N415">
        <v>-1125</v>
      </c>
      <c r="O415" s="1">
        <v>41381</v>
      </c>
    </row>
    <row r="416" spans="1:15">
      <c r="A416" t="str">
        <f t="shared" si="6"/>
        <v>TITANCE250</v>
      </c>
      <c r="B416" t="s">
        <v>334</v>
      </c>
      <c r="C416" s="1">
        <v>41389</v>
      </c>
      <c r="D416">
        <v>250</v>
      </c>
      <c r="E416" t="s">
        <v>127</v>
      </c>
      <c r="F416">
        <v>6.85</v>
      </c>
      <c r="G416">
        <v>7.05</v>
      </c>
      <c r="H416">
        <v>4.45</v>
      </c>
      <c r="I416">
        <v>6.1</v>
      </c>
      <c r="J416">
        <v>6.1</v>
      </c>
      <c r="K416">
        <v>166</v>
      </c>
      <c r="L416">
        <v>424.57</v>
      </c>
      <c r="M416">
        <v>284000</v>
      </c>
      <c r="N416">
        <v>5000</v>
      </c>
      <c r="O416" s="1">
        <v>41381</v>
      </c>
    </row>
    <row r="417" spans="1:15">
      <c r="A417" t="str">
        <f t="shared" si="6"/>
        <v>BHARTIARTLPE290</v>
      </c>
      <c r="B417" t="s">
        <v>129</v>
      </c>
      <c r="C417" s="1">
        <v>41389</v>
      </c>
      <c r="D417">
        <v>290</v>
      </c>
      <c r="E417" t="s">
        <v>261</v>
      </c>
      <c r="F417">
        <v>7.65</v>
      </c>
      <c r="G417">
        <v>10.7</v>
      </c>
      <c r="H417">
        <v>7.15</v>
      </c>
      <c r="I417">
        <v>8.75</v>
      </c>
      <c r="J417">
        <v>8.75</v>
      </c>
      <c r="K417">
        <v>165</v>
      </c>
      <c r="L417">
        <v>493.79</v>
      </c>
      <c r="M417">
        <v>51000</v>
      </c>
      <c r="N417">
        <v>3000</v>
      </c>
      <c r="O417" s="1">
        <v>41381</v>
      </c>
    </row>
    <row r="418" spans="1:15">
      <c r="A418" t="str">
        <f t="shared" si="6"/>
        <v>JPASSOCIATPE60</v>
      </c>
      <c r="B418" t="s">
        <v>128</v>
      </c>
      <c r="C418" s="1">
        <v>41389</v>
      </c>
      <c r="D418">
        <v>60</v>
      </c>
      <c r="E418" t="s">
        <v>261</v>
      </c>
      <c r="F418">
        <v>0.1</v>
      </c>
      <c r="G418">
        <v>0.15</v>
      </c>
      <c r="H418">
        <v>0.1</v>
      </c>
      <c r="I418">
        <v>0.1</v>
      </c>
      <c r="J418">
        <v>0.1</v>
      </c>
      <c r="K418">
        <v>165</v>
      </c>
      <c r="L418">
        <v>396.71</v>
      </c>
      <c r="M418">
        <v>2792000</v>
      </c>
      <c r="N418">
        <v>-328000</v>
      </c>
      <c r="O418" s="1">
        <v>41381</v>
      </c>
    </row>
    <row r="419" spans="1:15">
      <c r="A419" t="str">
        <f t="shared" si="6"/>
        <v>HEROMOTOCOPE1400</v>
      </c>
      <c r="B419" t="s">
        <v>135</v>
      </c>
      <c r="C419" s="1">
        <v>41389</v>
      </c>
      <c r="D419">
        <v>1400</v>
      </c>
      <c r="E419" t="s">
        <v>261</v>
      </c>
      <c r="F419">
        <v>7.6</v>
      </c>
      <c r="G419">
        <v>9</v>
      </c>
      <c r="H419">
        <v>3.6</v>
      </c>
      <c r="I419">
        <v>5.95</v>
      </c>
      <c r="J419">
        <v>5.95</v>
      </c>
      <c r="K419">
        <v>163</v>
      </c>
      <c r="L419">
        <v>286.41000000000003</v>
      </c>
      <c r="M419">
        <v>22875</v>
      </c>
      <c r="N419">
        <v>1625</v>
      </c>
      <c r="O419" s="1">
        <v>41381</v>
      </c>
    </row>
    <row r="420" spans="1:15">
      <c r="A420" t="str">
        <f t="shared" si="6"/>
        <v>ONGCPE310</v>
      </c>
      <c r="B420" t="s">
        <v>293</v>
      </c>
      <c r="C420" s="1">
        <v>41389</v>
      </c>
      <c r="D420">
        <v>310</v>
      </c>
      <c r="E420" t="s">
        <v>261</v>
      </c>
      <c r="F420">
        <v>1</v>
      </c>
      <c r="G420">
        <v>1.3</v>
      </c>
      <c r="H420">
        <v>0.6</v>
      </c>
      <c r="I420">
        <v>1.2</v>
      </c>
      <c r="J420">
        <v>1.2</v>
      </c>
      <c r="K420">
        <v>163</v>
      </c>
      <c r="L420">
        <v>506.85</v>
      </c>
      <c r="M420">
        <v>360000</v>
      </c>
      <c r="N420">
        <v>-3000</v>
      </c>
      <c r="O420" s="1">
        <v>41381</v>
      </c>
    </row>
    <row r="421" spans="1:15">
      <c r="A421" t="str">
        <f t="shared" si="6"/>
        <v>RELINFRAPE370</v>
      </c>
      <c r="B421" t="s">
        <v>308</v>
      </c>
      <c r="C421" s="1">
        <v>41389</v>
      </c>
      <c r="D421">
        <v>370</v>
      </c>
      <c r="E421" t="s">
        <v>261</v>
      </c>
      <c r="F421">
        <v>13</v>
      </c>
      <c r="G421">
        <v>22.3</v>
      </c>
      <c r="H421">
        <v>9.8000000000000007</v>
      </c>
      <c r="I421">
        <v>18.25</v>
      </c>
      <c r="J421">
        <v>18.25</v>
      </c>
      <c r="K421">
        <v>163</v>
      </c>
      <c r="L421">
        <v>313.18</v>
      </c>
      <c r="M421">
        <v>21000</v>
      </c>
      <c r="N421">
        <v>-2000</v>
      </c>
      <c r="O421" s="1">
        <v>41381</v>
      </c>
    </row>
    <row r="422" spans="1:15">
      <c r="A422" t="str">
        <f t="shared" si="6"/>
        <v>GMRINFRACE22.5</v>
      </c>
      <c r="B422" t="s">
        <v>332</v>
      </c>
      <c r="C422" s="1">
        <v>41389</v>
      </c>
      <c r="D422">
        <v>22.5</v>
      </c>
      <c r="E422" t="s">
        <v>127</v>
      </c>
      <c r="F422">
        <v>0.8</v>
      </c>
      <c r="G422">
        <v>0.9</v>
      </c>
      <c r="H422">
        <v>0.4</v>
      </c>
      <c r="I422">
        <v>0.4</v>
      </c>
      <c r="J422">
        <v>0.4</v>
      </c>
      <c r="K422">
        <v>159</v>
      </c>
      <c r="L422">
        <v>367.57</v>
      </c>
      <c r="M422">
        <v>2980000</v>
      </c>
      <c r="N422">
        <v>-10000</v>
      </c>
      <c r="O422" s="1">
        <v>41381</v>
      </c>
    </row>
    <row r="423" spans="1:15">
      <c r="A423" t="str">
        <f t="shared" si="6"/>
        <v>IDBICE85</v>
      </c>
      <c r="B423" t="s">
        <v>373</v>
      </c>
      <c r="C423" s="1">
        <v>41389</v>
      </c>
      <c r="D423">
        <v>85</v>
      </c>
      <c r="E423" t="s">
        <v>127</v>
      </c>
      <c r="F423">
        <v>2.35</v>
      </c>
      <c r="G423">
        <v>2.7</v>
      </c>
      <c r="H423">
        <v>1.35</v>
      </c>
      <c r="I423">
        <v>1.65</v>
      </c>
      <c r="J423">
        <v>1.65</v>
      </c>
      <c r="K423">
        <v>159</v>
      </c>
      <c r="L423">
        <v>554.05999999999995</v>
      </c>
      <c r="M423">
        <v>488000</v>
      </c>
      <c r="N423">
        <v>-148000</v>
      </c>
      <c r="O423" s="1">
        <v>41381</v>
      </c>
    </row>
    <row r="424" spans="1:15">
      <c r="A424" t="str">
        <f t="shared" si="6"/>
        <v>INFYPE2800</v>
      </c>
      <c r="B424" t="s">
        <v>291</v>
      </c>
      <c r="C424" s="1">
        <v>41389</v>
      </c>
      <c r="D424">
        <v>2800</v>
      </c>
      <c r="E424" t="s">
        <v>261</v>
      </c>
      <c r="F424">
        <v>490</v>
      </c>
      <c r="G424">
        <v>540</v>
      </c>
      <c r="H424">
        <v>490</v>
      </c>
      <c r="I424">
        <v>515.45000000000005</v>
      </c>
      <c r="J424">
        <v>515.45000000000005</v>
      </c>
      <c r="K424">
        <v>159</v>
      </c>
      <c r="L424">
        <v>658.26</v>
      </c>
      <c r="M424">
        <v>120125</v>
      </c>
      <c r="N424">
        <v>-17250</v>
      </c>
      <c r="O424" s="1">
        <v>41381</v>
      </c>
    </row>
    <row r="425" spans="1:15">
      <c r="A425" t="str">
        <f t="shared" si="6"/>
        <v>SAILPE55</v>
      </c>
      <c r="B425" t="s">
        <v>313</v>
      </c>
      <c r="C425" s="1">
        <v>41389</v>
      </c>
      <c r="D425">
        <v>55</v>
      </c>
      <c r="E425" t="s">
        <v>261</v>
      </c>
      <c r="F425">
        <v>0.45</v>
      </c>
      <c r="G425">
        <v>0.5</v>
      </c>
      <c r="H425">
        <v>0.15</v>
      </c>
      <c r="I425">
        <v>0.2</v>
      </c>
      <c r="J425">
        <v>0.2</v>
      </c>
      <c r="K425">
        <v>159</v>
      </c>
      <c r="L425">
        <v>351.28</v>
      </c>
      <c r="M425">
        <v>516000</v>
      </c>
      <c r="N425">
        <v>164000</v>
      </c>
      <c r="O425" s="1">
        <v>41381</v>
      </c>
    </row>
    <row r="426" spans="1:15">
      <c r="A426" t="str">
        <f t="shared" si="6"/>
        <v>ITCPE295</v>
      </c>
      <c r="B426" t="s">
        <v>300</v>
      </c>
      <c r="C426" s="1">
        <v>41389</v>
      </c>
      <c r="D426">
        <v>295</v>
      </c>
      <c r="E426" t="s">
        <v>261</v>
      </c>
      <c r="F426">
        <v>1.05</v>
      </c>
      <c r="G426">
        <v>1.05</v>
      </c>
      <c r="H426">
        <v>0.6</v>
      </c>
      <c r="I426">
        <v>0.65</v>
      </c>
      <c r="J426">
        <v>0.65</v>
      </c>
      <c r="K426">
        <v>158</v>
      </c>
      <c r="L426">
        <v>467.5</v>
      </c>
      <c r="M426">
        <v>157000</v>
      </c>
      <c r="N426">
        <v>66000</v>
      </c>
      <c r="O426" s="1">
        <v>41381</v>
      </c>
    </row>
    <row r="427" spans="1:15">
      <c r="A427" t="str">
        <f t="shared" si="6"/>
        <v>HDFCBANKPE660</v>
      </c>
      <c r="B427" t="s">
        <v>329</v>
      </c>
      <c r="C427" s="1">
        <v>41389</v>
      </c>
      <c r="D427">
        <v>660</v>
      </c>
      <c r="E427" t="s">
        <v>261</v>
      </c>
      <c r="F427">
        <v>8</v>
      </c>
      <c r="G427">
        <v>11.95</v>
      </c>
      <c r="H427">
        <v>6.95</v>
      </c>
      <c r="I427">
        <v>10.25</v>
      </c>
      <c r="J427">
        <v>10.25</v>
      </c>
      <c r="K427">
        <v>157</v>
      </c>
      <c r="L427">
        <v>525.48</v>
      </c>
      <c r="M427">
        <v>45000</v>
      </c>
      <c r="N427">
        <v>16500</v>
      </c>
      <c r="O427" s="1">
        <v>41381</v>
      </c>
    </row>
    <row r="428" spans="1:15">
      <c r="A428" t="str">
        <f t="shared" si="6"/>
        <v>SAILCE62.5</v>
      </c>
      <c r="B428" t="s">
        <v>313</v>
      </c>
      <c r="C428" s="1">
        <v>41389</v>
      </c>
      <c r="D428">
        <v>62.5</v>
      </c>
      <c r="E428" t="s">
        <v>127</v>
      </c>
      <c r="F428">
        <v>0.55000000000000004</v>
      </c>
      <c r="G428">
        <v>1.65</v>
      </c>
      <c r="H428">
        <v>0.55000000000000004</v>
      </c>
      <c r="I428">
        <v>1.5</v>
      </c>
      <c r="J428">
        <v>1.5</v>
      </c>
      <c r="K428">
        <v>156</v>
      </c>
      <c r="L428">
        <v>397.72</v>
      </c>
      <c r="M428">
        <v>204000</v>
      </c>
      <c r="N428">
        <v>4000</v>
      </c>
      <c r="O428" s="1">
        <v>41381</v>
      </c>
    </row>
    <row r="429" spans="1:15">
      <c r="A429" t="str">
        <f t="shared" si="6"/>
        <v>JPASSOCIATPE67.5</v>
      </c>
      <c r="B429" t="s">
        <v>128</v>
      </c>
      <c r="C429" s="1">
        <v>41389</v>
      </c>
      <c r="D429">
        <v>67.5</v>
      </c>
      <c r="E429" t="s">
        <v>261</v>
      </c>
      <c r="F429">
        <v>0.5</v>
      </c>
      <c r="G429">
        <v>0.65</v>
      </c>
      <c r="H429">
        <v>0.4</v>
      </c>
      <c r="I429">
        <v>0.45</v>
      </c>
      <c r="J429">
        <v>0.45</v>
      </c>
      <c r="K429">
        <v>155</v>
      </c>
      <c r="L429">
        <v>421.7</v>
      </c>
      <c r="M429">
        <v>800000</v>
      </c>
      <c r="N429">
        <v>-112000</v>
      </c>
      <c r="O429" s="1">
        <v>41381</v>
      </c>
    </row>
    <row r="430" spans="1:15">
      <c r="A430" t="str">
        <f t="shared" si="6"/>
        <v>STERCE87.5</v>
      </c>
      <c r="B430" t="s">
        <v>350</v>
      </c>
      <c r="C430" s="1">
        <v>41389</v>
      </c>
      <c r="D430">
        <v>87.5</v>
      </c>
      <c r="E430" t="s">
        <v>127</v>
      </c>
      <c r="F430">
        <v>1.75</v>
      </c>
      <c r="G430">
        <v>3.35</v>
      </c>
      <c r="H430">
        <v>1.75</v>
      </c>
      <c r="I430">
        <v>2.7</v>
      </c>
      <c r="J430">
        <v>2.7</v>
      </c>
      <c r="K430">
        <v>154</v>
      </c>
      <c r="L430">
        <v>553.92999999999995</v>
      </c>
      <c r="M430">
        <v>100000</v>
      </c>
      <c r="N430">
        <v>-48000</v>
      </c>
      <c r="O430" s="1">
        <v>41381</v>
      </c>
    </row>
    <row r="431" spans="1:15">
      <c r="A431" t="str">
        <f t="shared" si="6"/>
        <v>MARUTICE1550</v>
      </c>
      <c r="B431" t="s">
        <v>307</v>
      </c>
      <c r="C431" s="1">
        <v>41389</v>
      </c>
      <c r="D431">
        <v>1550</v>
      </c>
      <c r="E431" t="s">
        <v>127</v>
      </c>
      <c r="F431">
        <v>7.4</v>
      </c>
      <c r="G431">
        <v>12.5</v>
      </c>
      <c r="H431">
        <v>6.85</v>
      </c>
      <c r="I431">
        <v>9.75</v>
      </c>
      <c r="J431">
        <v>9.75</v>
      </c>
      <c r="K431">
        <v>151</v>
      </c>
      <c r="L431">
        <v>588.92999999999995</v>
      </c>
      <c r="M431">
        <v>26250</v>
      </c>
      <c r="N431">
        <v>4500</v>
      </c>
      <c r="O431" s="1">
        <v>41381</v>
      </c>
    </row>
    <row r="432" spans="1:15">
      <c r="A432" t="str">
        <f t="shared" si="6"/>
        <v>BHARTIARTLPE260</v>
      </c>
      <c r="B432" t="s">
        <v>129</v>
      </c>
      <c r="C432" s="1">
        <v>41389</v>
      </c>
      <c r="D432">
        <v>260</v>
      </c>
      <c r="E432" t="s">
        <v>261</v>
      </c>
      <c r="F432">
        <v>0.85</v>
      </c>
      <c r="G432">
        <v>1.25</v>
      </c>
      <c r="H432">
        <v>0.85</v>
      </c>
      <c r="I432">
        <v>1.1499999999999999</v>
      </c>
      <c r="J432">
        <v>1.1499999999999999</v>
      </c>
      <c r="K432">
        <v>150</v>
      </c>
      <c r="L432">
        <v>391.63</v>
      </c>
      <c r="M432">
        <v>896000</v>
      </c>
      <c r="N432">
        <v>-33000</v>
      </c>
      <c r="O432" s="1">
        <v>41381</v>
      </c>
    </row>
    <row r="433" spans="1:15">
      <c r="A433" t="str">
        <f t="shared" si="6"/>
        <v>HINDPETROPE300</v>
      </c>
      <c r="B433" t="s">
        <v>327</v>
      </c>
      <c r="C433" s="1">
        <v>41389</v>
      </c>
      <c r="D433">
        <v>300</v>
      </c>
      <c r="E433" t="s">
        <v>261</v>
      </c>
      <c r="F433">
        <v>1.05</v>
      </c>
      <c r="G433">
        <v>2.2999999999999998</v>
      </c>
      <c r="H433">
        <v>0.8</v>
      </c>
      <c r="I433">
        <v>1.85</v>
      </c>
      <c r="J433">
        <v>1.85</v>
      </c>
      <c r="K433">
        <v>150</v>
      </c>
      <c r="L433">
        <v>452.42</v>
      </c>
      <c r="M433">
        <v>169000</v>
      </c>
      <c r="N433">
        <v>-5000</v>
      </c>
      <c r="O433" s="1">
        <v>41381</v>
      </c>
    </row>
    <row r="434" spans="1:15">
      <c r="A434" t="str">
        <f t="shared" si="6"/>
        <v>IDEAPE110</v>
      </c>
      <c r="B434" t="s">
        <v>317</v>
      </c>
      <c r="C434" s="1">
        <v>41389</v>
      </c>
      <c r="D434">
        <v>110</v>
      </c>
      <c r="E434" t="s">
        <v>261</v>
      </c>
      <c r="F434">
        <v>1.6</v>
      </c>
      <c r="G434">
        <v>2.2000000000000002</v>
      </c>
      <c r="H434">
        <v>1.3</v>
      </c>
      <c r="I434">
        <v>1.85</v>
      </c>
      <c r="J434">
        <v>1.85</v>
      </c>
      <c r="K434">
        <v>150</v>
      </c>
      <c r="L434">
        <v>670.14</v>
      </c>
      <c r="M434">
        <v>592000</v>
      </c>
      <c r="N434">
        <v>0</v>
      </c>
      <c r="O434" s="1">
        <v>41381</v>
      </c>
    </row>
    <row r="435" spans="1:15">
      <c r="A435" t="str">
        <f t="shared" si="6"/>
        <v>KTKBANKCE140</v>
      </c>
      <c r="B435" t="s">
        <v>309</v>
      </c>
      <c r="C435" s="1">
        <v>41389</v>
      </c>
      <c r="D435">
        <v>140</v>
      </c>
      <c r="E435" t="s">
        <v>127</v>
      </c>
      <c r="F435">
        <v>8.3000000000000007</v>
      </c>
      <c r="G435">
        <v>9.75</v>
      </c>
      <c r="H435">
        <v>4.7</v>
      </c>
      <c r="I435">
        <v>6.25</v>
      </c>
      <c r="J435">
        <v>6.25</v>
      </c>
      <c r="K435">
        <v>150</v>
      </c>
      <c r="L435">
        <v>881.86</v>
      </c>
      <c r="M435">
        <v>848000</v>
      </c>
      <c r="N435">
        <v>0</v>
      </c>
      <c r="O435" s="1">
        <v>41381</v>
      </c>
    </row>
    <row r="436" spans="1:15">
      <c r="A436" t="str">
        <f t="shared" si="6"/>
        <v>AXISBANKPE1400</v>
      </c>
      <c r="B436" t="s">
        <v>295</v>
      </c>
      <c r="C436" s="1">
        <v>41389</v>
      </c>
      <c r="D436">
        <v>1400</v>
      </c>
      <c r="E436" t="s">
        <v>261</v>
      </c>
      <c r="F436">
        <v>47.75</v>
      </c>
      <c r="G436">
        <v>51.95</v>
      </c>
      <c r="H436">
        <v>35</v>
      </c>
      <c r="I436">
        <v>46.4</v>
      </c>
      <c r="J436">
        <v>46.4</v>
      </c>
      <c r="K436">
        <v>147</v>
      </c>
      <c r="L436">
        <v>529.84</v>
      </c>
      <c r="M436">
        <v>31250</v>
      </c>
      <c r="N436">
        <v>20750</v>
      </c>
      <c r="O436" s="1">
        <v>41381</v>
      </c>
    </row>
    <row r="437" spans="1:15">
      <c r="A437" t="str">
        <f t="shared" si="6"/>
        <v>MCDOWELL-NCE2500</v>
      </c>
      <c r="B437" t="s">
        <v>132</v>
      </c>
      <c r="C437" s="1">
        <v>41389</v>
      </c>
      <c r="D437">
        <v>2500</v>
      </c>
      <c r="E437" t="s">
        <v>127</v>
      </c>
      <c r="F437">
        <v>5.5</v>
      </c>
      <c r="G437">
        <v>7.8</v>
      </c>
      <c r="H437">
        <v>3.9</v>
      </c>
      <c r="I437">
        <v>4.45</v>
      </c>
      <c r="J437">
        <v>4.45</v>
      </c>
      <c r="K437">
        <v>147</v>
      </c>
      <c r="L437">
        <v>920.64</v>
      </c>
      <c r="M437">
        <v>26500</v>
      </c>
      <c r="N437">
        <v>26250</v>
      </c>
      <c r="O437" s="1">
        <v>41381</v>
      </c>
    </row>
    <row r="438" spans="1:15">
      <c r="A438" t="str">
        <f t="shared" si="6"/>
        <v>IGLPE280</v>
      </c>
      <c r="B438" t="s">
        <v>376</v>
      </c>
      <c r="C438" s="1">
        <v>41389</v>
      </c>
      <c r="D438">
        <v>280</v>
      </c>
      <c r="E438" t="s">
        <v>261</v>
      </c>
      <c r="F438">
        <v>4.5999999999999996</v>
      </c>
      <c r="G438">
        <v>5.3</v>
      </c>
      <c r="H438">
        <v>2.25</v>
      </c>
      <c r="I438">
        <v>2.4</v>
      </c>
      <c r="J438">
        <v>2.4</v>
      </c>
      <c r="K438">
        <v>145</v>
      </c>
      <c r="L438">
        <v>410.4</v>
      </c>
      <c r="M438">
        <v>107000</v>
      </c>
      <c r="N438">
        <v>14000</v>
      </c>
      <c r="O438" s="1">
        <v>41381</v>
      </c>
    </row>
    <row r="439" spans="1:15">
      <c r="A439" t="str">
        <f t="shared" si="6"/>
        <v>INDUSINDBKCE420</v>
      </c>
      <c r="B439" t="s">
        <v>383</v>
      </c>
      <c r="C439" s="1">
        <v>41389</v>
      </c>
      <c r="D439">
        <v>420</v>
      </c>
      <c r="E439" t="s">
        <v>127</v>
      </c>
      <c r="F439">
        <v>10.199999999999999</v>
      </c>
      <c r="G439">
        <v>12.65</v>
      </c>
      <c r="H439">
        <v>7.1</v>
      </c>
      <c r="I439">
        <v>11</v>
      </c>
      <c r="J439">
        <v>11</v>
      </c>
      <c r="K439">
        <v>145</v>
      </c>
      <c r="L439">
        <v>624.17999999999995</v>
      </c>
      <c r="M439">
        <v>100000</v>
      </c>
      <c r="N439">
        <v>11000</v>
      </c>
      <c r="O439" s="1">
        <v>41381</v>
      </c>
    </row>
    <row r="440" spans="1:15">
      <c r="A440" t="str">
        <f t="shared" si="6"/>
        <v>TCSPE1550</v>
      </c>
      <c r="B440" t="s">
        <v>305</v>
      </c>
      <c r="C440" s="1">
        <v>41389</v>
      </c>
      <c r="D440">
        <v>1550</v>
      </c>
      <c r="E440" t="s">
        <v>261</v>
      </c>
      <c r="F440">
        <v>93.5</v>
      </c>
      <c r="G440">
        <v>125.7</v>
      </c>
      <c r="H440">
        <v>93.5</v>
      </c>
      <c r="I440">
        <v>107.6</v>
      </c>
      <c r="J440">
        <v>107.6</v>
      </c>
      <c r="K440">
        <v>145</v>
      </c>
      <c r="L440">
        <v>601.20000000000005</v>
      </c>
      <c r="M440">
        <v>34750</v>
      </c>
      <c r="N440">
        <v>4500</v>
      </c>
      <c r="O440" s="1">
        <v>41381</v>
      </c>
    </row>
    <row r="441" spans="1:15">
      <c r="A441" t="str">
        <f t="shared" si="6"/>
        <v>INFYPE2750</v>
      </c>
      <c r="B441" t="s">
        <v>291</v>
      </c>
      <c r="C441" s="1">
        <v>41389</v>
      </c>
      <c r="D441">
        <v>2750</v>
      </c>
      <c r="E441" t="s">
        <v>261</v>
      </c>
      <c r="F441">
        <v>455.4</v>
      </c>
      <c r="G441">
        <v>483.95</v>
      </c>
      <c r="H441">
        <v>448.8</v>
      </c>
      <c r="I441">
        <v>463.3</v>
      </c>
      <c r="J441">
        <v>463.3</v>
      </c>
      <c r="K441">
        <v>144</v>
      </c>
      <c r="L441">
        <v>578.20000000000005</v>
      </c>
      <c r="M441">
        <v>129125</v>
      </c>
      <c r="N441">
        <v>-17250</v>
      </c>
      <c r="O441" s="1">
        <v>41381</v>
      </c>
    </row>
    <row r="442" spans="1:15">
      <c r="A442" t="str">
        <f t="shared" si="6"/>
        <v>RELINFRAPE320</v>
      </c>
      <c r="B442" t="s">
        <v>308</v>
      </c>
      <c r="C442" s="1">
        <v>41389</v>
      </c>
      <c r="D442">
        <v>320</v>
      </c>
      <c r="E442" t="s">
        <v>261</v>
      </c>
      <c r="F442">
        <v>1.05</v>
      </c>
      <c r="G442">
        <v>2.85</v>
      </c>
      <c r="H442">
        <v>1</v>
      </c>
      <c r="I442">
        <v>2.35</v>
      </c>
      <c r="J442">
        <v>2.35</v>
      </c>
      <c r="K442">
        <v>144</v>
      </c>
      <c r="L442">
        <v>231.63</v>
      </c>
      <c r="M442">
        <v>188500</v>
      </c>
      <c r="N442">
        <v>-1000</v>
      </c>
      <c r="O442" s="1">
        <v>41381</v>
      </c>
    </row>
    <row r="443" spans="1:15">
      <c r="A443" t="str">
        <f t="shared" si="6"/>
        <v>IBREALESTCE55</v>
      </c>
      <c r="B443" t="s">
        <v>316</v>
      </c>
      <c r="C443" s="1">
        <v>41389</v>
      </c>
      <c r="D443">
        <v>55</v>
      </c>
      <c r="E443" t="s">
        <v>127</v>
      </c>
      <c r="F443">
        <v>5.7</v>
      </c>
      <c r="G443">
        <v>7.1</v>
      </c>
      <c r="H443">
        <v>5.3</v>
      </c>
      <c r="I443">
        <v>6</v>
      </c>
      <c r="J443">
        <v>6</v>
      </c>
      <c r="K443">
        <v>143</v>
      </c>
      <c r="L443">
        <v>349.5</v>
      </c>
      <c r="M443">
        <v>464000</v>
      </c>
      <c r="N443">
        <v>-248000</v>
      </c>
      <c r="O443" s="1">
        <v>41381</v>
      </c>
    </row>
    <row r="444" spans="1:15">
      <c r="A444" t="str">
        <f t="shared" si="6"/>
        <v>STERCE85</v>
      </c>
      <c r="B444" t="s">
        <v>350</v>
      </c>
      <c r="C444" s="1">
        <v>41389</v>
      </c>
      <c r="D444">
        <v>85</v>
      </c>
      <c r="E444" t="s">
        <v>127</v>
      </c>
      <c r="F444">
        <v>2.85</v>
      </c>
      <c r="G444">
        <v>5.0999999999999996</v>
      </c>
      <c r="H444">
        <v>2.6</v>
      </c>
      <c r="I444">
        <v>4.6500000000000004</v>
      </c>
      <c r="J444">
        <v>4.6500000000000004</v>
      </c>
      <c r="K444">
        <v>142</v>
      </c>
      <c r="L444">
        <v>503.22</v>
      </c>
      <c r="M444">
        <v>188000</v>
      </c>
      <c r="N444">
        <v>-120000</v>
      </c>
      <c r="O444" s="1">
        <v>41381</v>
      </c>
    </row>
    <row r="445" spans="1:15">
      <c r="A445" t="str">
        <f t="shared" si="6"/>
        <v>COALINDIACE310</v>
      </c>
      <c r="B445" t="s">
        <v>324</v>
      </c>
      <c r="C445" s="1">
        <v>41389</v>
      </c>
      <c r="D445">
        <v>310</v>
      </c>
      <c r="E445" t="s">
        <v>127</v>
      </c>
      <c r="F445">
        <v>1.35</v>
      </c>
      <c r="G445">
        <v>2.2000000000000002</v>
      </c>
      <c r="H445">
        <v>1.1000000000000001</v>
      </c>
      <c r="I445">
        <v>1.2</v>
      </c>
      <c r="J445">
        <v>1.2</v>
      </c>
      <c r="K445">
        <v>140</v>
      </c>
      <c r="L445">
        <v>436.43</v>
      </c>
      <c r="M445">
        <v>157000</v>
      </c>
      <c r="N445">
        <v>-12000</v>
      </c>
      <c r="O445" s="1">
        <v>41381</v>
      </c>
    </row>
    <row r="446" spans="1:15">
      <c r="A446" t="str">
        <f t="shared" si="6"/>
        <v>TATAMOTORSCE260</v>
      </c>
      <c r="B446" t="s">
        <v>130</v>
      </c>
      <c r="C446" s="1">
        <v>41389</v>
      </c>
      <c r="D446">
        <v>260</v>
      </c>
      <c r="E446" t="s">
        <v>127</v>
      </c>
      <c r="F446">
        <v>16.5</v>
      </c>
      <c r="G446">
        <v>16.5</v>
      </c>
      <c r="H446">
        <v>13</v>
      </c>
      <c r="I446">
        <v>14.2</v>
      </c>
      <c r="J446">
        <v>14.2</v>
      </c>
      <c r="K446">
        <v>139</v>
      </c>
      <c r="L446">
        <v>381.31</v>
      </c>
      <c r="M446">
        <v>584000</v>
      </c>
      <c r="N446">
        <v>-21000</v>
      </c>
      <c r="O446" s="1">
        <v>41381</v>
      </c>
    </row>
    <row r="447" spans="1:15">
      <c r="A447" t="str">
        <f t="shared" si="6"/>
        <v>HEROMOTOCOPE1420</v>
      </c>
      <c r="B447" t="s">
        <v>135</v>
      </c>
      <c r="C447" s="1">
        <v>41389</v>
      </c>
      <c r="D447">
        <v>1420</v>
      </c>
      <c r="E447" t="s">
        <v>261</v>
      </c>
      <c r="F447">
        <v>9.0500000000000007</v>
      </c>
      <c r="G447">
        <v>12.8</v>
      </c>
      <c r="H447">
        <v>5.6</v>
      </c>
      <c r="I447">
        <v>8.9499999999999993</v>
      </c>
      <c r="J447">
        <v>8.9499999999999993</v>
      </c>
      <c r="K447">
        <v>138</v>
      </c>
      <c r="L447">
        <v>246.29</v>
      </c>
      <c r="M447">
        <v>7000</v>
      </c>
      <c r="N447">
        <v>5000</v>
      </c>
      <c r="O447" s="1">
        <v>41381</v>
      </c>
    </row>
    <row r="448" spans="1:15">
      <c r="A448" t="str">
        <f t="shared" si="6"/>
        <v>RCOMPE72.5</v>
      </c>
      <c r="B448" t="s">
        <v>294</v>
      </c>
      <c r="C448" s="1">
        <v>41389</v>
      </c>
      <c r="D448">
        <v>72.5</v>
      </c>
      <c r="E448" t="s">
        <v>261</v>
      </c>
      <c r="F448">
        <v>0.6</v>
      </c>
      <c r="G448">
        <v>0.75</v>
      </c>
      <c r="H448">
        <v>0.5</v>
      </c>
      <c r="I448">
        <v>0.55000000000000004</v>
      </c>
      <c r="J448">
        <v>0.55000000000000004</v>
      </c>
      <c r="K448">
        <v>137</v>
      </c>
      <c r="L448">
        <v>400.36</v>
      </c>
      <c r="M448">
        <v>1008000</v>
      </c>
      <c r="N448">
        <v>20000</v>
      </c>
      <c r="O448" s="1">
        <v>41381</v>
      </c>
    </row>
    <row r="449" spans="1:15">
      <c r="A449" t="str">
        <f t="shared" si="6"/>
        <v>NMDCCE130</v>
      </c>
      <c r="B449" t="s">
        <v>330</v>
      </c>
      <c r="C449" s="1">
        <v>41389</v>
      </c>
      <c r="D449">
        <v>130</v>
      </c>
      <c r="E449" t="s">
        <v>127</v>
      </c>
      <c r="F449">
        <v>2.2999999999999998</v>
      </c>
      <c r="G449">
        <v>2.5</v>
      </c>
      <c r="H449">
        <v>1</v>
      </c>
      <c r="I449">
        <v>1.3</v>
      </c>
      <c r="J449">
        <v>1.3</v>
      </c>
      <c r="K449">
        <v>136</v>
      </c>
      <c r="L449">
        <v>358.13</v>
      </c>
      <c r="M449">
        <v>316000</v>
      </c>
      <c r="N449">
        <v>-86000</v>
      </c>
      <c r="O449" s="1">
        <v>41381</v>
      </c>
    </row>
    <row r="450" spans="1:15">
      <c r="A450" t="str">
        <f t="shared" si="6"/>
        <v>TATAGLOBALCE130</v>
      </c>
      <c r="B450" t="s">
        <v>335</v>
      </c>
      <c r="C450" s="1">
        <v>41389</v>
      </c>
      <c r="D450">
        <v>130</v>
      </c>
      <c r="E450" t="s">
        <v>127</v>
      </c>
      <c r="F450">
        <v>5.2</v>
      </c>
      <c r="G450">
        <v>8.1999999999999993</v>
      </c>
      <c r="H450">
        <v>3.95</v>
      </c>
      <c r="I450">
        <v>7.55</v>
      </c>
      <c r="J450">
        <v>7.55</v>
      </c>
      <c r="K450">
        <v>135</v>
      </c>
      <c r="L450">
        <v>369.88</v>
      </c>
      <c r="M450">
        <v>380000</v>
      </c>
      <c r="N450">
        <v>-58000</v>
      </c>
      <c r="O450" s="1">
        <v>41381</v>
      </c>
    </row>
    <row r="451" spans="1:15">
      <c r="A451" t="str">
        <f t="shared" ref="A451:A514" si="7">B451&amp;E451&amp;D451</f>
        <v>AXISBANKPE1380</v>
      </c>
      <c r="B451" t="s">
        <v>295</v>
      </c>
      <c r="C451" s="1">
        <v>41389</v>
      </c>
      <c r="D451">
        <v>1380</v>
      </c>
      <c r="E451" t="s">
        <v>261</v>
      </c>
      <c r="F451">
        <v>33.1</v>
      </c>
      <c r="G451">
        <v>37.25</v>
      </c>
      <c r="H451">
        <v>26</v>
      </c>
      <c r="I451">
        <v>33.200000000000003</v>
      </c>
      <c r="J451">
        <v>33.200000000000003</v>
      </c>
      <c r="K451">
        <v>134</v>
      </c>
      <c r="L451">
        <v>472.68</v>
      </c>
      <c r="M451">
        <v>8000</v>
      </c>
      <c r="N451">
        <v>6000</v>
      </c>
      <c r="O451" s="1">
        <v>41381</v>
      </c>
    </row>
    <row r="452" spans="1:15">
      <c r="A452" t="str">
        <f t="shared" si="7"/>
        <v>BHELPE175</v>
      </c>
      <c r="B452" t="s">
        <v>299</v>
      </c>
      <c r="C452" s="1">
        <v>41389</v>
      </c>
      <c r="D452">
        <v>175</v>
      </c>
      <c r="E452" t="s">
        <v>261</v>
      </c>
      <c r="F452">
        <v>1.1499999999999999</v>
      </c>
      <c r="G452">
        <v>1.35</v>
      </c>
      <c r="H452">
        <v>0.85</v>
      </c>
      <c r="I452">
        <v>1.1000000000000001</v>
      </c>
      <c r="J452">
        <v>1.1000000000000001</v>
      </c>
      <c r="K452">
        <v>134</v>
      </c>
      <c r="L452">
        <v>235.97</v>
      </c>
      <c r="M452">
        <v>87000</v>
      </c>
      <c r="N452">
        <v>-5000</v>
      </c>
      <c r="O452" s="1">
        <v>41381</v>
      </c>
    </row>
    <row r="453" spans="1:15">
      <c r="A453" t="str">
        <f t="shared" si="7"/>
        <v>LTPE1320</v>
      </c>
      <c r="B453" t="s">
        <v>289</v>
      </c>
      <c r="C453" s="1">
        <v>41389</v>
      </c>
      <c r="D453">
        <v>1320</v>
      </c>
      <c r="E453" t="s">
        <v>261</v>
      </c>
      <c r="F453">
        <v>2.1</v>
      </c>
      <c r="G453">
        <v>4.75</v>
      </c>
      <c r="H453">
        <v>2.0499999999999998</v>
      </c>
      <c r="I453">
        <v>3.8</v>
      </c>
      <c r="J453">
        <v>3.8</v>
      </c>
      <c r="K453">
        <v>134</v>
      </c>
      <c r="L453">
        <v>443.26</v>
      </c>
      <c r="M453">
        <v>24000</v>
      </c>
      <c r="N453">
        <v>0</v>
      </c>
      <c r="O453" s="1">
        <v>41381</v>
      </c>
    </row>
    <row r="454" spans="1:15">
      <c r="A454" t="str">
        <f t="shared" si="7"/>
        <v>MARUTIPE1500</v>
      </c>
      <c r="B454" t="s">
        <v>307</v>
      </c>
      <c r="C454" s="1">
        <v>41389</v>
      </c>
      <c r="D454">
        <v>1500</v>
      </c>
      <c r="E454" t="s">
        <v>261</v>
      </c>
      <c r="F454">
        <v>41</v>
      </c>
      <c r="G454">
        <v>46</v>
      </c>
      <c r="H454">
        <v>25.55</v>
      </c>
      <c r="I454">
        <v>28.75</v>
      </c>
      <c r="J454">
        <v>28.75</v>
      </c>
      <c r="K454">
        <v>134</v>
      </c>
      <c r="L454">
        <v>513.14</v>
      </c>
      <c r="M454">
        <v>14500</v>
      </c>
      <c r="N454">
        <v>6750</v>
      </c>
      <c r="O454" s="1">
        <v>41381</v>
      </c>
    </row>
    <row r="455" spans="1:15">
      <c r="A455" t="str">
        <f t="shared" si="7"/>
        <v>LTCE1520</v>
      </c>
      <c r="B455" t="s">
        <v>289</v>
      </c>
      <c r="C455" s="1">
        <v>41389</v>
      </c>
      <c r="D455">
        <v>1520</v>
      </c>
      <c r="E455" t="s">
        <v>127</v>
      </c>
      <c r="F455">
        <v>4.55</v>
      </c>
      <c r="G455">
        <v>4.6500000000000004</v>
      </c>
      <c r="H455">
        <v>2.1</v>
      </c>
      <c r="I455">
        <v>2.65</v>
      </c>
      <c r="J455">
        <v>2.65</v>
      </c>
      <c r="K455">
        <v>133</v>
      </c>
      <c r="L455">
        <v>506.51</v>
      </c>
      <c r="M455">
        <v>15000</v>
      </c>
      <c r="N455">
        <v>-15500</v>
      </c>
      <c r="O455" s="1">
        <v>41381</v>
      </c>
    </row>
    <row r="456" spans="1:15">
      <c r="A456" t="str">
        <f t="shared" si="7"/>
        <v>RELINFRACE420</v>
      </c>
      <c r="B456" t="s">
        <v>308</v>
      </c>
      <c r="C456" s="1">
        <v>41389</v>
      </c>
      <c r="D456">
        <v>420</v>
      </c>
      <c r="E456" t="s">
        <v>127</v>
      </c>
      <c r="F456">
        <v>1.25</v>
      </c>
      <c r="G456">
        <v>1.6</v>
      </c>
      <c r="H456">
        <v>0.55000000000000004</v>
      </c>
      <c r="I456">
        <v>0.6</v>
      </c>
      <c r="J456">
        <v>0.6</v>
      </c>
      <c r="K456">
        <v>133</v>
      </c>
      <c r="L456">
        <v>279.98</v>
      </c>
      <c r="M456">
        <v>131000</v>
      </c>
      <c r="N456">
        <v>11500</v>
      </c>
      <c r="O456" s="1">
        <v>41381</v>
      </c>
    </row>
    <row r="457" spans="1:15">
      <c r="A457" t="str">
        <f t="shared" si="7"/>
        <v>SESAGOAPE140</v>
      </c>
      <c r="B457" t="s">
        <v>369</v>
      </c>
      <c r="C457" s="1">
        <v>41389</v>
      </c>
      <c r="D457">
        <v>140</v>
      </c>
      <c r="E457" t="s">
        <v>261</v>
      </c>
      <c r="F457">
        <v>2.2999999999999998</v>
      </c>
      <c r="G457">
        <v>2.4</v>
      </c>
      <c r="H457">
        <v>1.1000000000000001</v>
      </c>
      <c r="I457">
        <v>1.4</v>
      </c>
      <c r="J457">
        <v>1.4</v>
      </c>
      <c r="K457">
        <v>133</v>
      </c>
      <c r="L457">
        <v>377.01</v>
      </c>
      <c r="M457">
        <v>232000</v>
      </c>
      <c r="N457">
        <v>48000</v>
      </c>
      <c r="O457" s="1">
        <v>41381</v>
      </c>
    </row>
    <row r="458" spans="1:15">
      <c r="A458" t="str">
        <f t="shared" si="7"/>
        <v>HINDUNILVRCE490</v>
      </c>
      <c r="B458" t="s">
        <v>131</v>
      </c>
      <c r="C458" s="1">
        <v>41389</v>
      </c>
      <c r="D458">
        <v>490</v>
      </c>
      <c r="E458" t="s">
        <v>127</v>
      </c>
      <c r="F458">
        <v>6</v>
      </c>
      <c r="G458">
        <v>7.5</v>
      </c>
      <c r="H458">
        <v>4.8499999999999996</v>
      </c>
      <c r="I458">
        <v>5.0999999999999996</v>
      </c>
      <c r="J458">
        <v>5.0999999999999996</v>
      </c>
      <c r="K458">
        <v>132</v>
      </c>
      <c r="L458">
        <v>327.52999999999997</v>
      </c>
      <c r="M458">
        <v>113000</v>
      </c>
      <c r="N458">
        <v>24500</v>
      </c>
      <c r="O458" s="1">
        <v>41381</v>
      </c>
    </row>
    <row r="459" spans="1:15">
      <c r="A459" t="str">
        <f t="shared" si="7"/>
        <v>JPASSOCIATCE85</v>
      </c>
      <c r="B459" t="s">
        <v>128</v>
      </c>
      <c r="C459" s="1">
        <v>41389</v>
      </c>
      <c r="D459">
        <v>85</v>
      </c>
      <c r="E459" t="s">
        <v>127</v>
      </c>
      <c r="F459">
        <v>0.2</v>
      </c>
      <c r="G459">
        <v>0.2</v>
      </c>
      <c r="H459">
        <v>0.1</v>
      </c>
      <c r="I459">
        <v>0.1</v>
      </c>
      <c r="J459">
        <v>0.1</v>
      </c>
      <c r="K459">
        <v>132</v>
      </c>
      <c r="L459">
        <v>449.54</v>
      </c>
      <c r="M459">
        <v>800000</v>
      </c>
      <c r="N459">
        <v>148000</v>
      </c>
      <c r="O459" s="1">
        <v>41381</v>
      </c>
    </row>
    <row r="460" spans="1:15">
      <c r="A460" t="str">
        <f t="shared" si="7"/>
        <v>IFCIPE30</v>
      </c>
      <c r="B460" t="s">
        <v>314</v>
      </c>
      <c r="C460" s="1">
        <v>41389</v>
      </c>
      <c r="D460">
        <v>30</v>
      </c>
      <c r="E460" t="s">
        <v>261</v>
      </c>
      <c r="F460">
        <v>1.3</v>
      </c>
      <c r="G460">
        <v>1.7</v>
      </c>
      <c r="H460">
        <v>1.05</v>
      </c>
      <c r="I460">
        <v>1.5</v>
      </c>
      <c r="J460">
        <v>1.5</v>
      </c>
      <c r="K460">
        <v>131</v>
      </c>
      <c r="L460">
        <v>327.47000000000003</v>
      </c>
      <c r="M460">
        <v>616000</v>
      </c>
      <c r="N460">
        <v>328000</v>
      </c>
      <c r="O460" s="1">
        <v>41381</v>
      </c>
    </row>
    <row r="461" spans="1:15">
      <c r="A461" t="str">
        <f t="shared" si="7"/>
        <v>BANKBARODACE700</v>
      </c>
      <c r="B461" t="s">
        <v>339</v>
      </c>
      <c r="C461" s="1">
        <v>41389</v>
      </c>
      <c r="D461">
        <v>700</v>
      </c>
      <c r="E461" t="s">
        <v>127</v>
      </c>
      <c r="F461">
        <v>9</v>
      </c>
      <c r="G461">
        <v>13.65</v>
      </c>
      <c r="H461">
        <v>5</v>
      </c>
      <c r="I461">
        <v>5.75</v>
      </c>
      <c r="J461">
        <v>5.75</v>
      </c>
      <c r="K461">
        <v>130</v>
      </c>
      <c r="L461">
        <v>461.23</v>
      </c>
      <c r="M461">
        <v>54000</v>
      </c>
      <c r="N461">
        <v>13500</v>
      </c>
      <c r="O461" s="1">
        <v>41381</v>
      </c>
    </row>
    <row r="462" spans="1:15">
      <c r="A462" t="str">
        <f t="shared" si="7"/>
        <v>M&amp;MPE820</v>
      </c>
      <c r="B462" t="s">
        <v>311</v>
      </c>
      <c r="C462" s="1">
        <v>41389</v>
      </c>
      <c r="D462">
        <v>820</v>
      </c>
      <c r="E462" t="s">
        <v>261</v>
      </c>
      <c r="F462">
        <v>4.55</v>
      </c>
      <c r="G462">
        <v>4.95</v>
      </c>
      <c r="H462">
        <v>1.7</v>
      </c>
      <c r="I462">
        <v>2.4</v>
      </c>
      <c r="J462">
        <v>2.4</v>
      </c>
      <c r="K462">
        <v>130</v>
      </c>
      <c r="L462">
        <v>534.89</v>
      </c>
      <c r="M462">
        <v>101000</v>
      </c>
      <c r="N462">
        <v>19000</v>
      </c>
      <c r="O462" s="1">
        <v>41381</v>
      </c>
    </row>
    <row r="463" spans="1:15">
      <c r="A463" t="str">
        <f t="shared" si="7"/>
        <v>SBINPE1800</v>
      </c>
      <c r="B463" t="s">
        <v>286</v>
      </c>
      <c r="C463" s="1">
        <v>41389</v>
      </c>
      <c r="D463">
        <v>1800</v>
      </c>
      <c r="E463" t="s">
        <v>261</v>
      </c>
      <c r="F463">
        <v>0.8</v>
      </c>
      <c r="G463">
        <v>0.95</v>
      </c>
      <c r="H463">
        <v>0.4</v>
      </c>
      <c r="I463">
        <v>0.95</v>
      </c>
      <c r="J463">
        <v>0.95</v>
      </c>
      <c r="K463">
        <v>130</v>
      </c>
      <c r="L463">
        <v>292.62</v>
      </c>
      <c r="M463">
        <v>92625</v>
      </c>
      <c r="N463">
        <v>2250</v>
      </c>
      <c r="O463" s="1">
        <v>41381</v>
      </c>
    </row>
    <row r="464" spans="1:15">
      <c r="A464" t="str">
        <f t="shared" si="7"/>
        <v>YESBANKPE400</v>
      </c>
      <c r="B464" t="s">
        <v>302</v>
      </c>
      <c r="C464" s="1">
        <v>41389</v>
      </c>
      <c r="D464">
        <v>400</v>
      </c>
      <c r="E464" t="s">
        <v>261</v>
      </c>
      <c r="F464">
        <v>1</v>
      </c>
      <c r="G464">
        <v>1</v>
      </c>
      <c r="H464">
        <v>0.25</v>
      </c>
      <c r="I464">
        <v>0.35</v>
      </c>
      <c r="J464">
        <v>0.35</v>
      </c>
      <c r="K464">
        <v>130</v>
      </c>
      <c r="L464">
        <v>520.6</v>
      </c>
      <c r="M464">
        <v>170000</v>
      </c>
      <c r="N464">
        <v>20000</v>
      </c>
      <c r="O464" s="1">
        <v>41381</v>
      </c>
    </row>
    <row r="465" spans="1:15">
      <c r="A465" t="str">
        <f t="shared" si="7"/>
        <v>PNBCE740</v>
      </c>
      <c r="B465" t="s">
        <v>343</v>
      </c>
      <c r="C465" s="1">
        <v>41389</v>
      </c>
      <c r="D465">
        <v>740</v>
      </c>
      <c r="E465" t="s">
        <v>127</v>
      </c>
      <c r="F465">
        <v>20.9</v>
      </c>
      <c r="G465">
        <v>31.55</v>
      </c>
      <c r="H465">
        <v>18.7</v>
      </c>
      <c r="I465">
        <v>21.65</v>
      </c>
      <c r="J465">
        <v>21.65</v>
      </c>
      <c r="K465">
        <v>129</v>
      </c>
      <c r="L465">
        <v>492.72</v>
      </c>
      <c r="M465">
        <v>60500</v>
      </c>
      <c r="N465">
        <v>7000</v>
      </c>
      <c r="O465" s="1">
        <v>41381</v>
      </c>
    </row>
    <row r="466" spans="1:15">
      <c r="A466" t="str">
        <f t="shared" si="7"/>
        <v>IFCICE27.5</v>
      </c>
      <c r="B466" t="s">
        <v>314</v>
      </c>
      <c r="C466" s="1">
        <v>41389</v>
      </c>
      <c r="D466">
        <v>27.5</v>
      </c>
      <c r="E466" t="s">
        <v>127</v>
      </c>
      <c r="F466">
        <v>2.1</v>
      </c>
      <c r="G466">
        <v>2.5</v>
      </c>
      <c r="H466">
        <v>1.6</v>
      </c>
      <c r="I466">
        <v>1.8</v>
      </c>
      <c r="J466">
        <v>1.8</v>
      </c>
      <c r="K466">
        <v>128</v>
      </c>
      <c r="L466">
        <v>302.92</v>
      </c>
      <c r="M466">
        <v>2072000</v>
      </c>
      <c r="N466">
        <v>-232000</v>
      </c>
      <c r="O466" s="1">
        <v>41381</v>
      </c>
    </row>
    <row r="467" spans="1:15">
      <c r="A467" t="str">
        <f t="shared" si="7"/>
        <v>OPTOCIRCUICE65</v>
      </c>
      <c r="B467" t="s">
        <v>264</v>
      </c>
      <c r="C467" s="1">
        <v>41389</v>
      </c>
      <c r="D467">
        <v>65</v>
      </c>
      <c r="E467" t="s">
        <v>127</v>
      </c>
      <c r="F467">
        <v>2.75</v>
      </c>
      <c r="G467">
        <v>3.35</v>
      </c>
      <c r="H467">
        <v>1.8</v>
      </c>
      <c r="I467">
        <v>1.9</v>
      </c>
      <c r="J467">
        <v>1.9</v>
      </c>
      <c r="K467">
        <v>128</v>
      </c>
      <c r="L467">
        <v>173.33</v>
      </c>
      <c r="M467">
        <v>230000</v>
      </c>
      <c r="N467">
        <v>38000</v>
      </c>
      <c r="O467" s="1">
        <v>41381</v>
      </c>
    </row>
    <row r="468" spans="1:15">
      <c r="A468" t="str">
        <f t="shared" si="7"/>
        <v>RELINFRACE340</v>
      </c>
      <c r="B468" t="s">
        <v>308</v>
      </c>
      <c r="C468" s="1">
        <v>41389</v>
      </c>
      <c r="D468">
        <v>340</v>
      </c>
      <c r="E468" t="s">
        <v>127</v>
      </c>
      <c r="F468">
        <v>31.9</v>
      </c>
      <c r="G468">
        <v>36</v>
      </c>
      <c r="H468">
        <v>18.3</v>
      </c>
      <c r="I468">
        <v>22.1</v>
      </c>
      <c r="J468">
        <v>22.1</v>
      </c>
      <c r="K468">
        <v>128</v>
      </c>
      <c r="L468">
        <v>234.98</v>
      </c>
      <c r="M468">
        <v>226000</v>
      </c>
      <c r="N468">
        <v>-10000</v>
      </c>
      <c r="O468" s="1">
        <v>41381</v>
      </c>
    </row>
    <row r="469" spans="1:15">
      <c r="A469" t="str">
        <f t="shared" si="7"/>
        <v>IBREALESTPE60</v>
      </c>
      <c r="B469" t="s">
        <v>316</v>
      </c>
      <c r="C469" s="1">
        <v>41389</v>
      </c>
      <c r="D469">
        <v>60</v>
      </c>
      <c r="E469" t="s">
        <v>261</v>
      </c>
      <c r="F469">
        <v>2</v>
      </c>
      <c r="G469">
        <v>2</v>
      </c>
      <c r="H469">
        <v>1.05</v>
      </c>
      <c r="I469">
        <v>1.4</v>
      </c>
      <c r="J469">
        <v>1.4</v>
      </c>
      <c r="K469">
        <v>127</v>
      </c>
      <c r="L469">
        <v>311.87</v>
      </c>
      <c r="M469">
        <v>204000</v>
      </c>
      <c r="N469">
        <v>160000</v>
      </c>
      <c r="O469" s="1">
        <v>41381</v>
      </c>
    </row>
    <row r="470" spans="1:15">
      <c r="A470" t="str">
        <f t="shared" si="7"/>
        <v>JSWSTEELPE640</v>
      </c>
      <c r="B470" t="s">
        <v>326</v>
      </c>
      <c r="C470" s="1">
        <v>41389</v>
      </c>
      <c r="D470">
        <v>640</v>
      </c>
      <c r="E470" t="s">
        <v>261</v>
      </c>
      <c r="F470">
        <v>3.85</v>
      </c>
      <c r="G470">
        <v>4.5</v>
      </c>
      <c r="H470">
        <v>1.7</v>
      </c>
      <c r="I470">
        <v>2.2000000000000002</v>
      </c>
      <c r="J470">
        <v>2.2000000000000002</v>
      </c>
      <c r="K470">
        <v>126</v>
      </c>
      <c r="L470">
        <v>405.09</v>
      </c>
      <c r="M470">
        <v>114000</v>
      </c>
      <c r="N470">
        <v>-1000</v>
      </c>
      <c r="O470" s="1">
        <v>41381</v>
      </c>
    </row>
    <row r="471" spans="1:15">
      <c r="A471" t="str">
        <f t="shared" si="7"/>
        <v>M&amp;MPE880</v>
      </c>
      <c r="B471" t="s">
        <v>311</v>
      </c>
      <c r="C471" s="1">
        <v>41389</v>
      </c>
      <c r="D471">
        <v>880</v>
      </c>
      <c r="E471" t="s">
        <v>261</v>
      </c>
      <c r="F471">
        <v>28.5</v>
      </c>
      <c r="G471">
        <v>28.5</v>
      </c>
      <c r="H471">
        <v>10.55</v>
      </c>
      <c r="I471">
        <v>15.2</v>
      </c>
      <c r="J471">
        <v>15.2</v>
      </c>
      <c r="K471">
        <v>126</v>
      </c>
      <c r="L471">
        <v>563.88</v>
      </c>
      <c r="M471">
        <v>21000</v>
      </c>
      <c r="N471">
        <v>16000</v>
      </c>
      <c r="O471" s="1">
        <v>41381</v>
      </c>
    </row>
    <row r="472" spans="1:15">
      <c r="A472" t="str">
        <f t="shared" si="7"/>
        <v>LICHSGFINCE240</v>
      </c>
      <c r="B472" t="s">
        <v>318</v>
      </c>
      <c r="C472" s="1">
        <v>41389</v>
      </c>
      <c r="D472">
        <v>240</v>
      </c>
      <c r="E472" t="s">
        <v>127</v>
      </c>
      <c r="F472">
        <v>2.4</v>
      </c>
      <c r="G472">
        <v>2.4</v>
      </c>
      <c r="H472">
        <v>0.9</v>
      </c>
      <c r="I472">
        <v>1.1000000000000001</v>
      </c>
      <c r="J472">
        <v>1.1000000000000001</v>
      </c>
      <c r="K472">
        <v>125</v>
      </c>
      <c r="L472">
        <v>301.89999999999998</v>
      </c>
      <c r="M472">
        <v>235000</v>
      </c>
      <c r="N472">
        <v>16000</v>
      </c>
      <c r="O472" s="1">
        <v>41381</v>
      </c>
    </row>
    <row r="473" spans="1:15">
      <c r="A473" t="str">
        <f t="shared" si="7"/>
        <v>KTKBANKCE160</v>
      </c>
      <c r="B473" t="s">
        <v>309</v>
      </c>
      <c r="C473" s="1">
        <v>41389</v>
      </c>
      <c r="D473">
        <v>160</v>
      </c>
      <c r="E473" t="s">
        <v>127</v>
      </c>
      <c r="F473">
        <v>1.2</v>
      </c>
      <c r="G473">
        <v>1.4</v>
      </c>
      <c r="H473">
        <v>0.45</v>
      </c>
      <c r="I473">
        <v>0.55000000000000004</v>
      </c>
      <c r="J473">
        <v>0.55000000000000004</v>
      </c>
      <c r="K473">
        <v>124</v>
      </c>
      <c r="L473">
        <v>797.7</v>
      </c>
      <c r="M473">
        <v>1268000</v>
      </c>
      <c r="N473">
        <v>44000</v>
      </c>
      <c r="O473" s="1">
        <v>41381</v>
      </c>
    </row>
    <row r="474" spans="1:15">
      <c r="A474" t="str">
        <f t="shared" si="7"/>
        <v>AXISBANKPE1200</v>
      </c>
      <c r="B474" t="s">
        <v>295</v>
      </c>
      <c r="C474" s="1">
        <v>41389</v>
      </c>
      <c r="D474">
        <v>1200</v>
      </c>
      <c r="E474" t="s">
        <v>261</v>
      </c>
      <c r="F474">
        <v>3</v>
      </c>
      <c r="G474">
        <v>3.95</v>
      </c>
      <c r="H474">
        <v>1</v>
      </c>
      <c r="I474">
        <v>2</v>
      </c>
      <c r="J474">
        <v>2</v>
      </c>
      <c r="K474">
        <v>123</v>
      </c>
      <c r="L474">
        <v>369.58</v>
      </c>
      <c r="M474">
        <v>182750</v>
      </c>
      <c r="N474">
        <v>1000</v>
      </c>
      <c r="O474" s="1">
        <v>41381</v>
      </c>
    </row>
    <row r="475" spans="1:15">
      <c r="A475" t="str">
        <f t="shared" si="7"/>
        <v>HINDUNILVRCE480</v>
      </c>
      <c r="B475" t="s">
        <v>131</v>
      </c>
      <c r="C475" s="1">
        <v>41389</v>
      </c>
      <c r="D475">
        <v>480</v>
      </c>
      <c r="E475" t="s">
        <v>127</v>
      </c>
      <c r="F475">
        <v>13</v>
      </c>
      <c r="G475">
        <v>13.7</v>
      </c>
      <c r="H475">
        <v>9.25</v>
      </c>
      <c r="I475">
        <v>9.9</v>
      </c>
      <c r="J475">
        <v>9.9</v>
      </c>
      <c r="K475">
        <v>121</v>
      </c>
      <c r="L475">
        <v>296.98</v>
      </c>
      <c r="M475">
        <v>272000</v>
      </c>
      <c r="N475">
        <v>-7000</v>
      </c>
      <c r="O475" s="1">
        <v>41381</v>
      </c>
    </row>
    <row r="476" spans="1:15">
      <c r="A476" t="str">
        <f t="shared" si="7"/>
        <v>ADANIENTCE220</v>
      </c>
      <c r="B476" t="s">
        <v>351</v>
      </c>
      <c r="C476" s="1">
        <v>41389</v>
      </c>
      <c r="D476">
        <v>220</v>
      </c>
      <c r="E476" t="s">
        <v>127</v>
      </c>
      <c r="F476">
        <v>7.5</v>
      </c>
      <c r="G476">
        <v>8.65</v>
      </c>
      <c r="H476">
        <v>4.4000000000000004</v>
      </c>
      <c r="I476">
        <v>5.05</v>
      </c>
      <c r="J476">
        <v>5.05</v>
      </c>
      <c r="K476">
        <v>120</v>
      </c>
      <c r="L476">
        <v>543.04999999999995</v>
      </c>
      <c r="M476">
        <v>184000</v>
      </c>
      <c r="N476">
        <v>40000</v>
      </c>
      <c r="O476" s="1">
        <v>41381</v>
      </c>
    </row>
    <row r="477" spans="1:15">
      <c r="A477" t="str">
        <f t="shared" si="7"/>
        <v>ZEELPE200</v>
      </c>
      <c r="B477" t="s">
        <v>345</v>
      </c>
      <c r="C477" s="1">
        <v>41389</v>
      </c>
      <c r="D477">
        <v>200</v>
      </c>
      <c r="E477" t="s">
        <v>261</v>
      </c>
      <c r="F477">
        <v>4</v>
      </c>
      <c r="G477">
        <v>4.7</v>
      </c>
      <c r="H477">
        <v>2.5</v>
      </c>
      <c r="I477">
        <v>3.45</v>
      </c>
      <c r="J477">
        <v>3.45</v>
      </c>
      <c r="K477">
        <v>120</v>
      </c>
      <c r="L477">
        <v>488.1</v>
      </c>
      <c r="M477">
        <v>168000</v>
      </c>
      <c r="N477">
        <v>38000</v>
      </c>
      <c r="O477" s="1">
        <v>41381</v>
      </c>
    </row>
    <row r="478" spans="1:15">
      <c r="A478" t="str">
        <f t="shared" si="7"/>
        <v>DRREDDYCE1950</v>
      </c>
      <c r="B478" t="s">
        <v>371</v>
      </c>
      <c r="C478" s="1">
        <v>41389</v>
      </c>
      <c r="D478">
        <v>1950</v>
      </c>
      <c r="E478" t="s">
        <v>127</v>
      </c>
      <c r="F478">
        <v>17.95</v>
      </c>
      <c r="G478">
        <v>25</v>
      </c>
      <c r="H478">
        <v>8.65</v>
      </c>
      <c r="I478">
        <v>12</v>
      </c>
      <c r="J478">
        <v>12</v>
      </c>
      <c r="K478">
        <v>118</v>
      </c>
      <c r="L478">
        <v>289.72000000000003</v>
      </c>
      <c r="M478">
        <v>11125</v>
      </c>
      <c r="N478">
        <v>125</v>
      </c>
      <c r="O478" s="1">
        <v>41381</v>
      </c>
    </row>
    <row r="479" spans="1:15">
      <c r="A479" t="str">
        <f t="shared" si="7"/>
        <v>HINDUNILVRPE460</v>
      </c>
      <c r="B479" t="s">
        <v>131</v>
      </c>
      <c r="C479" s="1">
        <v>41389</v>
      </c>
      <c r="D479">
        <v>460</v>
      </c>
      <c r="E479" t="s">
        <v>261</v>
      </c>
      <c r="F479">
        <v>1.25</v>
      </c>
      <c r="G479">
        <v>1.75</v>
      </c>
      <c r="H479">
        <v>1.05</v>
      </c>
      <c r="I479">
        <v>1.45</v>
      </c>
      <c r="J479">
        <v>1.45</v>
      </c>
      <c r="K479">
        <v>118</v>
      </c>
      <c r="L479">
        <v>272.3</v>
      </c>
      <c r="M479">
        <v>146000</v>
      </c>
      <c r="N479">
        <v>-6000</v>
      </c>
      <c r="O479" s="1">
        <v>41381</v>
      </c>
    </row>
    <row r="480" spans="1:15">
      <c r="A480" t="str">
        <f t="shared" si="7"/>
        <v>ICICIBANKCE1020</v>
      </c>
      <c r="B480" t="s">
        <v>290</v>
      </c>
      <c r="C480" s="1">
        <v>41389</v>
      </c>
      <c r="D480">
        <v>1020</v>
      </c>
      <c r="E480" t="s">
        <v>127</v>
      </c>
      <c r="F480">
        <v>79.2</v>
      </c>
      <c r="G480">
        <v>88</v>
      </c>
      <c r="H480">
        <v>68.400000000000006</v>
      </c>
      <c r="I480">
        <v>79.25</v>
      </c>
      <c r="J480">
        <v>79.25</v>
      </c>
      <c r="K480">
        <v>118</v>
      </c>
      <c r="L480">
        <v>326.02</v>
      </c>
      <c r="M480">
        <v>83250</v>
      </c>
      <c r="N480">
        <v>-8750</v>
      </c>
      <c r="O480" s="1">
        <v>41381</v>
      </c>
    </row>
    <row r="481" spans="1:15">
      <c r="A481" t="str">
        <f t="shared" si="7"/>
        <v>RELCAPITALCE380</v>
      </c>
      <c r="B481" t="s">
        <v>133</v>
      </c>
      <c r="C481" s="1">
        <v>41389</v>
      </c>
      <c r="D481">
        <v>380</v>
      </c>
      <c r="E481" t="s">
        <v>127</v>
      </c>
      <c r="F481">
        <v>0.8</v>
      </c>
      <c r="G481">
        <v>1.1499999999999999</v>
      </c>
      <c r="H481">
        <v>0.35</v>
      </c>
      <c r="I481">
        <v>0.45</v>
      </c>
      <c r="J481">
        <v>0.45</v>
      </c>
      <c r="K481">
        <v>118</v>
      </c>
      <c r="L481">
        <v>449.3</v>
      </c>
      <c r="M481">
        <v>267000</v>
      </c>
      <c r="N481">
        <v>27000</v>
      </c>
      <c r="O481" s="1">
        <v>41381</v>
      </c>
    </row>
    <row r="482" spans="1:15">
      <c r="A482" t="str">
        <f t="shared" si="7"/>
        <v>UNITECHCE35</v>
      </c>
      <c r="B482" t="s">
        <v>296</v>
      </c>
      <c r="C482" s="1">
        <v>41389</v>
      </c>
      <c r="D482">
        <v>35</v>
      </c>
      <c r="E482" t="s">
        <v>127</v>
      </c>
      <c r="F482">
        <v>0.05</v>
      </c>
      <c r="G482">
        <v>0.15</v>
      </c>
      <c r="H482">
        <v>0.05</v>
      </c>
      <c r="I482">
        <v>0.05</v>
      </c>
      <c r="J482">
        <v>0.05</v>
      </c>
      <c r="K482">
        <v>118</v>
      </c>
      <c r="L482">
        <v>414.06</v>
      </c>
      <c r="M482">
        <v>890000</v>
      </c>
      <c r="N482">
        <v>260000</v>
      </c>
      <c r="O482" s="1">
        <v>41381</v>
      </c>
    </row>
    <row r="483" spans="1:15">
      <c r="A483" t="str">
        <f t="shared" si="7"/>
        <v>FRLCE180</v>
      </c>
      <c r="B483" t="s">
        <v>555</v>
      </c>
      <c r="C483" s="1">
        <v>41389</v>
      </c>
      <c r="D483">
        <v>180</v>
      </c>
      <c r="E483" t="s">
        <v>127</v>
      </c>
      <c r="F483">
        <v>0.2</v>
      </c>
      <c r="G483">
        <v>0.35</v>
      </c>
      <c r="H483">
        <v>0.1</v>
      </c>
      <c r="I483">
        <v>0.3</v>
      </c>
      <c r="J483">
        <v>0.3</v>
      </c>
      <c r="K483">
        <v>117</v>
      </c>
      <c r="L483">
        <v>421.74</v>
      </c>
      <c r="M483">
        <v>76000</v>
      </c>
      <c r="N483">
        <v>76000</v>
      </c>
      <c r="O483" s="1">
        <v>41381</v>
      </c>
    </row>
    <row r="484" spans="1:15">
      <c r="A484" t="str">
        <f t="shared" si="7"/>
        <v>HDFCBANKCE650</v>
      </c>
      <c r="B484" t="s">
        <v>329</v>
      </c>
      <c r="C484" s="1">
        <v>41389</v>
      </c>
      <c r="D484">
        <v>650</v>
      </c>
      <c r="E484" t="s">
        <v>127</v>
      </c>
      <c r="F484">
        <v>17</v>
      </c>
      <c r="G484">
        <v>24.55</v>
      </c>
      <c r="H484">
        <v>15.3</v>
      </c>
      <c r="I484">
        <v>17</v>
      </c>
      <c r="J484">
        <v>17</v>
      </c>
      <c r="K484">
        <v>117</v>
      </c>
      <c r="L484">
        <v>390.2</v>
      </c>
      <c r="M484">
        <v>66000</v>
      </c>
      <c r="N484">
        <v>25000</v>
      </c>
      <c r="O484" s="1">
        <v>41381</v>
      </c>
    </row>
    <row r="485" spans="1:15">
      <c r="A485" t="str">
        <f t="shared" si="7"/>
        <v>ICICIBANKPE980</v>
      </c>
      <c r="B485" t="s">
        <v>290</v>
      </c>
      <c r="C485" s="1">
        <v>41389</v>
      </c>
      <c r="D485">
        <v>980</v>
      </c>
      <c r="E485" t="s">
        <v>261</v>
      </c>
      <c r="F485">
        <v>0.5</v>
      </c>
      <c r="G485">
        <v>1.65</v>
      </c>
      <c r="H485">
        <v>0.5</v>
      </c>
      <c r="I485">
        <v>1.4</v>
      </c>
      <c r="J485">
        <v>1.4</v>
      </c>
      <c r="K485">
        <v>117</v>
      </c>
      <c r="L485">
        <v>287.02999999999997</v>
      </c>
      <c r="M485">
        <v>112750</v>
      </c>
      <c r="N485">
        <v>-7750</v>
      </c>
      <c r="O485" s="1">
        <v>41381</v>
      </c>
    </row>
    <row r="486" spans="1:15">
      <c r="A486" t="str">
        <f t="shared" si="7"/>
        <v>HEROMOTOCOCE1540</v>
      </c>
      <c r="B486" t="s">
        <v>135</v>
      </c>
      <c r="C486" s="1">
        <v>41389</v>
      </c>
      <c r="D486">
        <v>1540</v>
      </c>
      <c r="E486" t="s">
        <v>127</v>
      </c>
      <c r="F486">
        <v>15</v>
      </c>
      <c r="G486">
        <v>22</v>
      </c>
      <c r="H486">
        <v>11.7</v>
      </c>
      <c r="I486">
        <v>17.2</v>
      </c>
      <c r="J486">
        <v>17.2</v>
      </c>
      <c r="K486">
        <v>116</v>
      </c>
      <c r="L486">
        <v>225.77</v>
      </c>
      <c r="M486">
        <v>14500</v>
      </c>
      <c r="N486">
        <v>1750</v>
      </c>
      <c r="O486" s="1">
        <v>41381</v>
      </c>
    </row>
    <row r="487" spans="1:15">
      <c r="A487" t="str">
        <f t="shared" si="7"/>
        <v>HINDALCOPE85</v>
      </c>
      <c r="B487" t="s">
        <v>301</v>
      </c>
      <c r="C487" s="1">
        <v>41389</v>
      </c>
      <c r="D487">
        <v>85</v>
      </c>
      <c r="E487" t="s">
        <v>261</v>
      </c>
      <c r="F487">
        <v>0.2</v>
      </c>
      <c r="G487">
        <v>0.35</v>
      </c>
      <c r="H487">
        <v>0.2</v>
      </c>
      <c r="I487">
        <v>0.25</v>
      </c>
      <c r="J487">
        <v>0.25</v>
      </c>
      <c r="K487">
        <v>114</v>
      </c>
      <c r="L487">
        <v>194.39</v>
      </c>
      <c r="M487">
        <v>718000</v>
      </c>
      <c r="N487">
        <v>-26000</v>
      </c>
      <c r="O487" s="1">
        <v>41381</v>
      </c>
    </row>
    <row r="488" spans="1:15">
      <c r="A488" t="str">
        <f t="shared" si="7"/>
        <v>NTPCPE140</v>
      </c>
      <c r="B488" t="s">
        <v>298</v>
      </c>
      <c r="C488" s="1">
        <v>41389</v>
      </c>
      <c r="D488">
        <v>140</v>
      </c>
      <c r="E488" t="s">
        <v>261</v>
      </c>
      <c r="F488">
        <v>0.8</v>
      </c>
      <c r="G488">
        <v>1.2</v>
      </c>
      <c r="H488">
        <v>0.45</v>
      </c>
      <c r="I488">
        <v>0.65</v>
      </c>
      <c r="J488">
        <v>0.65</v>
      </c>
      <c r="K488">
        <v>114</v>
      </c>
      <c r="L488">
        <v>320.52</v>
      </c>
      <c r="M488">
        <v>162000</v>
      </c>
      <c r="N488">
        <v>-60000</v>
      </c>
      <c r="O488" s="1">
        <v>41381</v>
      </c>
    </row>
    <row r="489" spans="1:15">
      <c r="A489" t="str">
        <f t="shared" si="7"/>
        <v>TITANCE240</v>
      </c>
      <c r="B489" t="s">
        <v>334</v>
      </c>
      <c r="C489" s="1">
        <v>41389</v>
      </c>
      <c r="D489">
        <v>240</v>
      </c>
      <c r="E489" t="s">
        <v>127</v>
      </c>
      <c r="F489">
        <v>13.6</v>
      </c>
      <c r="G489">
        <v>14.55</v>
      </c>
      <c r="H489">
        <v>9.85</v>
      </c>
      <c r="I489">
        <v>12</v>
      </c>
      <c r="J489">
        <v>12</v>
      </c>
      <c r="K489">
        <v>114</v>
      </c>
      <c r="L489">
        <v>287.02999999999997</v>
      </c>
      <c r="M489">
        <v>250000</v>
      </c>
      <c r="N489">
        <v>-43000</v>
      </c>
      <c r="O489" s="1">
        <v>41381</v>
      </c>
    </row>
    <row r="490" spans="1:15">
      <c r="A490" t="str">
        <f t="shared" si="7"/>
        <v>AXISBANKCE1300</v>
      </c>
      <c r="B490" t="s">
        <v>295</v>
      </c>
      <c r="C490" s="1">
        <v>41389</v>
      </c>
      <c r="D490">
        <v>1300</v>
      </c>
      <c r="E490" t="s">
        <v>127</v>
      </c>
      <c r="F490">
        <v>84.6</v>
      </c>
      <c r="G490">
        <v>96.85</v>
      </c>
      <c r="H490">
        <v>75.3</v>
      </c>
      <c r="I490">
        <v>80.900000000000006</v>
      </c>
      <c r="J490">
        <v>80.900000000000006</v>
      </c>
      <c r="K490">
        <v>113</v>
      </c>
      <c r="L490">
        <v>391.65</v>
      </c>
      <c r="M490">
        <v>121250</v>
      </c>
      <c r="N490">
        <v>-15000</v>
      </c>
      <c r="O490" s="1">
        <v>41381</v>
      </c>
    </row>
    <row r="491" spans="1:15">
      <c r="A491" t="str">
        <f t="shared" si="7"/>
        <v>WIPROPE370</v>
      </c>
      <c r="B491" t="s">
        <v>331</v>
      </c>
      <c r="C491" s="1">
        <v>41389</v>
      </c>
      <c r="D491">
        <v>370</v>
      </c>
      <c r="E491" t="s">
        <v>261</v>
      </c>
      <c r="F491">
        <v>11</v>
      </c>
      <c r="G491">
        <v>12.55</v>
      </c>
      <c r="H491">
        <v>8.75</v>
      </c>
      <c r="I491">
        <v>12</v>
      </c>
      <c r="J491">
        <v>12</v>
      </c>
      <c r="K491">
        <v>113</v>
      </c>
      <c r="L491">
        <v>214.95</v>
      </c>
      <c r="M491">
        <v>78000</v>
      </c>
      <c r="N491">
        <v>11500</v>
      </c>
      <c r="O491" s="1">
        <v>41381</v>
      </c>
    </row>
    <row r="492" spans="1:15">
      <c r="A492" t="str">
        <f t="shared" si="7"/>
        <v>INFYPE2900</v>
      </c>
      <c r="B492" t="s">
        <v>291</v>
      </c>
      <c r="C492" s="1">
        <v>41389</v>
      </c>
      <c r="D492">
        <v>2900</v>
      </c>
      <c r="E492" t="s">
        <v>261</v>
      </c>
      <c r="F492">
        <v>589.95000000000005</v>
      </c>
      <c r="G492">
        <v>635.75</v>
      </c>
      <c r="H492">
        <v>589.95000000000005</v>
      </c>
      <c r="I492">
        <v>611.29999999999995</v>
      </c>
      <c r="J492">
        <v>611.29999999999995</v>
      </c>
      <c r="K492">
        <v>112</v>
      </c>
      <c r="L492">
        <v>491.72</v>
      </c>
      <c r="M492">
        <v>151750</v>
      </c>
      <c r="N492">
        <v>-6750</v>
      </c>
      <c r="O492" s="1">
        <v>41381</v>
      </c>
    </row>
    <row r="493" spans="1:15">
      <c r="A493" t="str">
        <f t="shared" si="7"/>
        <v>TATAMOTORSPE280</v>
      </c>
      <c r="B493" t="s">
        <v>130</v>
      </c>
      <c r="C493" s="1">
        <v>41389</v>
      </c>
      <c r="D493">
        <v>280</v>
      </c>
      <c r="E493" t="s">
        <v>261</v>
      </c>
      <c r="F493">
        <v>9.8000000000000007</v>
      </c>
      <c r="G493">
        <v>13.3</v>
      </c>
      <c r="H493">
        <v>9.75</v>
      </c>
      <c r="I493">
        <v>11.1</v>
      </c>
      <c r="J493">
        <v>11.1</v>
      </c>
      <c r="K493">
        <v>112</v>
      </c>
      <c r="L493">
        <v>326.58999999999997</v>
      </c>
      <c r="M493">
        <v>404000</v>
      </c>
      <c r="N493">
        <v>-8000</v>
      </c>
      <c r="O493" s="1">
        <v>41381</v>
      </c>
    </row>
    <row r="494" spans="1:15">
      <c r="A494" t="str">
        <f t="shared" si="7"/>
        <v>HDFCBANKCE670</v>
      </c>
      <c r="B494" t="s">
        <v>329</v>
      </c>
      <c r="C494" s="1">
        <v>41389</v>
      </c>
      <c r="D494">
        <v>670</v>
      </c>
      <c r="E494" t="s">
        <v>127</v>
      </c>
      <c r="F494">
        <v>7.3</v>
      </c>
      <c r="G494">
        <v>11</v>
      </c>
      <c r="H494">
        <v>5.8</v>
      </c>
      <c r="I494">
        <v>6.75</v>
      </c>
      <c r="J494">
        <v>6.75</v>
      </c>
      <c r="K494">
        <v>111</v>
      </c>
      <c r="L494">
        <v>376.33</v>
      </c>
      <c r="M494">
        <v>29000</v>
      </c>
      <c r="N494">
        <v>19500</v>
      </c>
      <c r="O494" s="1">
        <v>41381</v>
      </c>
    </row>
    <row r="495" spans="1:15">
      <c r="A495" t="str">
        <f t="shared" si="7"/>
        <v>YESBANKCE440</v>
      </c>
      <c r="B495" t="s">
        <v>302</v>
      </c>
      <c r="C495" s="1">
        <v>41389</v>
      </c>
      <c r="D495">
        <v>440</v>
      </c>
      <c r="E495" t="s">
        <v>127</v>
      </c>
      <c r="F495">
        <v>40.15</v>
      </c>
      <c r="G495">
        <v>50.25</v>
      </c>
      <c r="H495">
        <v>31.8</v>
      </c>
      <c r="I495">
        <v>41.2</v>
      </c>
      <c r="J495">
        <v>41.2</v>
      </c>
      <c r="K495">
        <v>111</v>
      </c>
      <c r="L495">
        <v>534.1</v>
      </c>
      <c r="M495">
        <v>192000</v>
      </c>
      <c r="N495">
        <v>-59000</v>
      </c>
      <c r="O495" s="1">
        <v>41381</v>
      </c>
    </row>
    <row r="496" spans="1:15">
      <c r="A496" t="str">
        <f t="shared" si="7"/>
        <v>AMBUJACEMPE170</v>
      </c>
      <c r="B496" t="s">
        <v>322</v>
      </c>
      <c r="C496" s="1">
        <v>41389</v>
      </c>
      <c r="D496">
        <v>170</v>
      </c>
      <c r="E496" t="s">
        <v>261</v>
      </c>
      <c r="F496">
        <v>0.65</v>
      </c>
      <c r="G496">
        <v>0.65</v>
      </c>
      <c r="H496">
        <v>0.3</v>
      </c>
      <c r="I496">
        <v>0.4</v>
      </c>
      <c r="J496">
        <v>0.4</v>
      </c>
      <c r="K496">
        <v>110</v>
      </c>
      <c r="L496">
        <v>375.11</v>
      </c>
      <c r="M496">
        <v>174000</v>
      </c>
      <c r="N496">
        <v>74000</v>
      </c>
      <c r="O496" s="1">
        <v>41381</v>
      </c>
    </row>
    <row r="497" spans="1:15">
      <c r="A497" t="str">
        <f t="shared" si="7"/>
        <v>ITCPE290</v>
      </c>
      <c r="B497" t="s">
        <v>300</v>
      </c>
      <c r="C497" s="1">
        <v>41389</v>
      </c>
      <c r="D497">
        <v>290</v>
      </c>
      <c r="E497" t="s">
        <v>261</v>
      </c>
      <c r="F497">
        <v>0.8</v>
      </c>
      <c r="G497">
        <v>0.8</v>
      </c>
      <c r="H497">
        <v>0.4</v>
      </c>
      <c r="I497">
        <v>0.4</v>
      </c>
      <c r="J497">
        <v>0.4</v>
      </c>
      <c r="K497">
        <v>110</v>
      </c>
      <c r="L497">
        <v>319.57</v>
      </c>
      <c r="M497">
        <v>311000</v>
      </c>
      <c r="N497">
        <v>28000</v>
      </c>
      <c r="O497" s="1">
        <v>41381</v>
      </c>
    </row>
    <row r="498" spans="1:15">
      <c r="A498" t="str">
        <f t="shared" si="7"/>
        <v>CAIRNCE290</v>
      </c>
      <c r="B498" t="s">
        <v>312</v>
      </c>
      <c r="C498" s="1">
        <v>41389</v>
      </c>
      <c r="D498">
        <v>290</v>
      </c>
      <c r="E498" t="s">
        <v>127</v>
      </c>
      <c r="F498">
        <v>6.1</v>
      </c>
      <c r="G498">
        <v>6.5</v>
      </c>
      <c r="H498">
        <v>4.8499999999999996</v>
      </c>
      <c r="I498">
        <v>6.1</v>
      </c>
      <c r="J498">
        <v>6.1</v>
      </c>
      <c r="K498">
        <v>109</v>
      </c>
      <c r="L498">
        <v>322.18</v>
      </c>
      <c r="M498">
        <v>128000</v>
      </c>
      <c r="N498">
        <v>10000</v>
      </c>
      <c r="O498" s="1">
        <v>41381</v>
      </c>
    </row>
    <row r="499" spans="1:15">
      <c r="A499" t="str">
        <f t="shared" si="7"/>
        <v>DENABANKPE90</v>
      </c>
      <c r="B499" t="s">
        <v>347</v>
      </c>
      <c r="C499" s="1">
        <v>41389</v>
      </c>
      <c r="D499">
        <v>90</v>
      </c>
      <c r="E499" t="s">
        <v>261</v>
      </c>
      <c r="F499">
        <v>0.85</v>
      </c>
      <c r="G499">
        <v>1.5</v>
      </c>
      <c r="H499">
        <v>0.5</v>
      </c>
      <c r="I499">
        <v>1.05</v>
      </c>
      <c r="J499">
        <v>1.05</v>
      </c>
      <c r="K499">
        <v>109</v>
      </c>
      <c r="L499">
        <v>396.41</v>
      </c>
      <c r="M499">
        <v>328000</v>
      </c>
      <c r="N499">
        <v>16000</v>
      </c>
      <c r="O499" s="1">
        <v>41381</v>
      </c>
    </row>
    <row r="500" spans="1:15">
      <c r="A500" t="str">
        <f t="shared" si="7"/>
        <v>TITANCE260</v>
      </c>
      <c r="B500" t="s">
        <v>334</v>
      </c>
      <c r="C500" s="1">
        <v>41389</v>
      </c>
      <c r="D500">
        <v>260</v>
      </c>
      <c r="E500" t="s">
        <v>127</v>
      </c>
      <c r="F500">
        <v>3.2</v>
      </c>
      <c r="G500">
        <v>3.45</v>
      </c>
      <c r="H500">
        <v>1.7</v>
      </c>
      <c r="I500">
        <v>2.35</v>
      </c>
      <c r="J500">
        <v>2.35</v>
      </c>
      <c r="K500">
        <v>109</v>
      </c>
      <c r="L500">
        <v>285.91000000000003</v>
      </c>
      <c r="M500">
        <v>237000</v>
      </c>
      <c r="N500">
        <v>20000</v>
      </c>
      <c r="O500" s="1">
        <v>41381</v>
      </c>
    </row>
    <row r="501" spans="1:15">
      <c r="A501" t="str">
        <f t="shared" si="7"/>
        <v>AMBUJACEMPE180</v>
      </c>
      <c r="B501" t="s">
        <v>322</v>
      </c>
      <c r="C501" s="1">
        <v>41389</v>
      </c>
      <c r="D501">
        <v>180</v>
      </c>
      <c r="E501" t="s">
        <v>261</v>
      </c>
      <c r="F501">
        <v>2.4500000000000002</v>
      </c>
      <c r="G501">
        <v>2.4500000000000002</v>
      </c>
      <c r="H501">
        <v>1.35</v>
      </c>
      <c r="I501">
        <v>1.55</v>
      </c>
      <c r="J501">
        <v>1.55</v>
      </c>
      <c r="K501">
        <v>108</v>
      </c>
      <c r="L501">
        <v>392.68</v>
      </c>
      <c r="M501">
        <v>166000</v>
      </c>
      <c r="N501">
        <v>142000</v>
      </c>
      <c r="O501" s="1">
        <v>41381</v>
      </c>
    </row>
    <row r="502" spans="1:15">
      <c r="A502" t="str">
        <f t="shared" si="7"/>
        <v>HDFCPE760</v>
      </c>
      <c r="B502" t="s">
        <v>310</v>
      </c>
      <c r="C502" s="1">
        <v>41389</v>
      </c>
      <c r="D502">
        <v>760</v>
      </c>
      <c r="E502" t="s">
        <v>261</v>
      </c>
      <c r="F502">
        <v>1.8</v>
      </c>
      <c r="G502">
        <v>4</v>
      </c>
      <c r="H502">
        <v>1</v>
      </c>
      <c r="I502">
        <v>3.65</v>
      </c>
      <c r="J502">
        <v>3.65</v>
      </c>
      <c r="K502">
        <v>108</v>
      </c>
      <c r="L502">
        <v>411.64</v>
      </c>
      <c r="M502">
        <v>78500</v>
      </c>
      <c r="N502">
        <v>-12000</v>
      </c>
      <c r="O502" s="1">
        <v>41381</v>
      </c>
    </row>
    <row r="503" spans="1:15">
      <c r="A503" t="str">
        <f t="shared" si="7"/>
        <v>RELINFRACE390</v>
      </c>
      <c r="B503" t="s">
        <v>308</v>
      </c>
      <c r="C503" s="1">
        <v>41389</v>
      </c>
      <c r="D503">
        <v>390</v>
      </c>
      <c r="E503" t="s">
        <v>127</v>
      </c>
      <c r="F503">
        <v>4.8</v>
      </c>
      <c r="G503">
        <v>5.55</v>
      </c>
      <c r="H503">
        <v>1.75</v>
      </c>
      <c r="I503">
        <v>2.25</v>
      </c>
      <c r="J503">
        <v>2.25</v>
      </c>
      <c r="K503">
        <v>108</v>
      </c>
      <c r="L503">
        <v>212.36</v>
      </c>
      <c r="M503">
        <v>87500</v>
      </c>
      <c r="N503">
        <v>13000</v>
      </c>
      <c r="O503" s="1">
        <v>41381</v>
      </c>
    </row>
    <row r="504" spans="1:15">
      <c r="A504" t="str">
        <f t="shared" si="7"/>
        <v>AXISBANKCE1480</v>
      </c>
      <c r="B504" t="s">
        <v>295</v>
      </c>
      <c r="C504" s="1">
        <v>41389</v>
      </c>
      <c r="D504">
        <v>1480</v>
      </c>
      <c r="E504" t="s">
        <v>127</v>
      </c>
      <c r="F504">
        <v>5.55</v>
      </c>
      <c r="G504">
        <v>6.25</v>
      </c>
      <c r="H504">
        <v>3.45</v>
      </c>
      <c r="I504">
        <v>4.6500000000000004</v>
      </c>
      <c r="J504">
        <v>4.6500000000000004</v>
      </c>
      <c r="K504">
        <v>107</v>
      </c>
      <c r="L504">
        <v>397.23</v>
      </c>
      <c r="M504">
        <v>2250</v>
      </c>
      <c r="N504">
        <v>2250</v>
      </c>
      <c r="O504" s="1">
        <v>41381</v>
      </c>
    </row>
    <row r="505" spans="1:15">
      <c r="A505" t="str">
        <f t="shared" si="7"/>
        <v>BHELPE170</v>
      </c>
      <c r="B505" t="s">
        <v>299</v>
      </c>
      <c r="C505" s="1">
        <v>41389</v>
      </c>
      <c r="D505">
        <v>170</v>
      </c>
      <c r="E505" t="s">
        <v>261</v>
      </c>
      <c r="F505">
        <v>0.55000000000000004</v>
      </c>
      <c r="G505">
        <v>0.75</v>
      </c>
      <c r="H505">
        <v>0.5</v>
      </c>
      <c r="I505">
        <v>0.6</v>
      </c>
      <c r="J505">
        <v>0.6</v>
      </c>
      <c r="K505">
        <v>107</v>
      </c>
      <c r="L505">
        <v>182.53</v>
      </c>
      <c r="M505">
        <v>598000</v>
      </c>
      <c r="N505">
        <v>-17000</v>
      </c>
      <c r="O505" s="1">
        <v>41381</v>
      </c>
    </row>
    <row r="506" spans="1:15">
      <c r="A506" t="str">
        <f t="shared" si="7"/>
        <v>RPOWERCE65</v>
      </c>
      <c r="B506" t="s">
        <v>315</v>
      </c>
      <c r="C506" s="1">
        <v>41389</v>
      </c>
      <c r="D506">
        <v>65</v>
      </c>
      <c r="E506" t="s">
        <v>127</v>
      </c>
      <c r="F506">
        <v>6.4</v>
      </c>
      <c r="G506">
        <v>7.85</v>
      </c>
      <c r="H506">
        <v>4.3</v>
      </c>
      <c r="I506">
        <v>5.0999999999999996</v>
      </c>
      <c r="J506">
        <v>5.0999999999999996</v>
      </c>
      <c r="K506">
        <v>107</v>
      </c>
      <c r="L506">
        <v>307.01</v>
      </c>
      <c r="M506">
        <v>596000</v>
      </c>
      <c r="N506">
        <v>-196000</v>
      </c>
      <c r="O506" s="1">
        <v>41381</v>
      </c>
    </row>
    <row r="507" spans="1:15">
      <c r="A507" t="str">
        <f t="shared" si="7"/>
        <v>TCSPE1440</v>
      </c>
      <c r="B507" t="s">
        <v>305</v>
      </c>
      <c r="C507" s="1">
        <v>41389</v>
      </c>
      <c r="D507">
        <v>1440</v>
      </c>
      <c r="E507" t="s">
        <v>261</v>
      </c>
      <c r="F507">
        <v>46</v>
      </c>
      <c r="G507">
        <v>55</v>
      </c>
      <c r="H507">
        <v>34.4</v>
      </c>
      <c r="I507">
        <v>40.6</v>
      </c>
      <c r="J507">
        <v>40.6</v>
      </c>
      <c r="K507">
        <v>107</v>
      </c>
      <c r="L507">
        <v>396.28</v>
      </c>
      <c r="M507">
        <v>36500</v>
      </c>
      <c r="N507">
        <v>10500</v>
      </c>
      <c r="O507" s="1">
        <v>41381</v>
      </c>
    </row>
    <row r="508" spans="1:15">
      <c r="A508" t="str">
        <f t="shared" si="7"/>
        <v>AUROPHARMACE185</v>
      </c>
      <c r="B508" t="s">
        <v>340</v>
      </c>
      <c r="C508" s="1">
        <v>41389</v>
      </c>
      <c r="D508">
        <v>185</v>
      </c>
      <c r="E508" t="s">
        <v>127</v>
      </c>
      <c r="F508">
        <v>3</v>
      </c>
      <c r="G508">
        <v>5.65</v>
      </c>
      <c r="H508">
        <v>2.8</v>
      </c>
      <c r="I508">
        <v>4.6500000000000004</v>
      </c>
      <c r="J508">
        <v>4.6500000000000004</v>
      </c>
      <c r="K508">
        <v>106</v>
      </c>
      <c r="L508">
        <v>401.52</v>
      </c>
      <c r="M508">
        <v>52000</v>
      </c>
      <c r="N508">
        <v>26000</v>
      </c>
      <c r="O508" s="1">
        <v>41381</v>
      </c>
    </row>
    <row r="509" spans="1:15">
      <c r="A509" t="str">
        <f t="shared" si="7"/>
        <v>YESBANKPE430</v>
      </c>
      <c r="B509" t="s">
        <v>302</v>
      </c>
      <c r="C509" s="1">
        <v>41389</v>
      </c>
      <c r="D509">
        <v>430</v>
      </c>
      <c r="E509" t="s">
        <v>261</v>
      </c>
      <c r="F509">
        <v>1.35</v>
      </c>
      <c r="G509">
        <v>2</v>
      </c>
      <c r="H509">
        <v>0.65</v>
      </c>
      <c r="I509">
        <v>0.7</v>
      </c>
      <c r="J509">
        <v>0.7</v>
      </c>
      <c r="K509">
        <v>106</v>
      </c>
      <c r="L509">
        <v>456.96</v>
      </c>
      <c r="M509">
        <v>112000</v>
      </c>
      <c r="N509">
        <v>2000</v>
      </c>
      <c r="O509" s="1">
        <v>41381</v>
      </c>
    </row>
    <row r="510" spans="1:15">
      <c r="A510" t="str">
        <f t="shared" si="7"/>
        <v>BANKINDIACE320</v>
      </c>
      <c r="B510" t="s">
        <v>361</v>
      </c>
      <c r="C510" s="1">
        <v>41389</v>
      </c>
      <c r="D510">
        <v>320</v>
      </c>
      <c r="E510" t="s">
        <v>127</v>
      </c>
      <c r="F510">
        <v>10.3</v>
      </c>
      <c r="G510">
        <v>12.2</v>
      </c>
      <c r="H510">
        <v>4.7</v>
      </c>
      <c r="I510">
        <v>6.1</v>
      </c>
      <c r="J510">
        <v>6.1</v>
      </c>
      <c r="K510">
        <v>105</v>
      </c>
      <c r="L510">
        <v>345.8</v>
      </c>
      <c r="M510">
        <v>62000</v>
      </c>
      <c r="N510">
        <v>16000</v>
      </c>
      <c r="O510" s="1">
        <v>41381</v>
      </c>
    </row>
    <row r="511" spans="1:15">
      <c r="A511" t="str">
        <f t="shared" si="7"/>
        <v>HINDPETROPE310</v>
      </c>
      <c r="B511" t="s">
        <v>327</v>
      </c>
      <c r="C511" s="1">
        <v>41389</v>
      </c>
      <c r="D511">
        <v>310</v>
      </c>
      <c r="E511" t="s">
        <v>261</v>
      </c>
      <c r="F511">
        <v>5.05</v>
      </c>
      <c r="G511">
        <v>7.4</v>
      </c>
      <c r="H511">
        <v>4.5</v>
      </c>
      <c r="I511">
        <v>5.65</v>
      </c>
      <c r="J511">
        <v>5.65</v>
      </c>
      <c r="K511">
        <v>105</v>
      </c>
      <c r="L511">
        <v>331.56</v>
      </c>
      <c r="M511">
        <v>77000</v>
      </c>
      <c r="N511">
        <v>-10000</v>
      </c>
      <c r="O511" s="1">
        <v>41381</v>
      </c>
    </row>
    <row r="512" spans="1:15">
      <c r="A512" t="str">
        <f t="shared" si="7"/>
        <v>INFYCE2950</v>
      </c>
      <c r="B512" t="s">
        <v>291</v>
      </c>
      <c r="C512" s="1">
        <v>41389</v>
      </c>
      <c r="D512">
        <v>2950</v>
      </c>
      <c r="E512" t="s">
        <v>127</v>
      </c>
      <c r="F512">
        <v>0.2</v>
      </c>
      <c r="G512">
        <v>0.95</v>
      </c>
      <c r="H512">
        <v>0.2</v>
      </c>
      <c r="I512">
        <v>0.9</v>
      </c>
      <c r="J512">
        <v>0.9</v>
      </c>
      <c r="K512">
        <v>105</v>
      </c>
      <c r="L512">
        <v>387.28</v>
      </c>
      <c r="M512">
        <v>143625</v>
      </c>
      <c r="N512">
        <v>-3000</v>
      </c>
      <c r="O512" s="1">
        <v>41381</v>
      </c>
    </row>
    <row r="513" spans="1:15">
      <c r="A513" t="str">
        <f t="shared" si="7"/>
        <v>TATAGLOBALCE150</v>
      </c>
      <c r="B513" t="s">
        <v>335</v>
      </c>
      <c r="C513" s="1">
        <v>41389</v>
      </c>
      <c r="D513">
        <v>150</v>
      </c>
      <c r="E513" t="s">
        <v>127</v>
      </c>
      <c r="F513">
        <v>0.25</v>
      </c>
      <c r="G513">
        <v>0.45</v>
      </c>
      <c r="H513">
        <v>0.2</v>
      </c>
      <c r="I513">
        <v>0.35</v>
      </c>
      <c r="J513">
        <v>0.35</v>
      </c>
      <c r="K513">
        <v>105</v>
      </c>
      <c r="L513">
        <v>315.61</v>
      </c>
      <c r="M513">
        <v>320000</v>
      </c>
      <c r="N513">
        <v>-10000</v>
      </c>
      <c r="O513" s="1">
        <v>41381</v>
      </c>
    </row>
    <row r="514" spans="1:15">
      <c r="A514" t="str">
        <f t="shared" si="7"/>
        <v>IRBCE120</v>
      </c>
      <c r="B514" t="s">
        <v>360</v>
      </c>
      <c r="C514" s="1">
        <v>41389</v>
      </c>
      <c r="D514">
        <v>120</v>
      </c>
      <c r="E514" t="s">
        <v>127</v>
      </c>
      <c r="F514">
        <v>3.5</v>
      </c>
      <c r="G514">
        <v>5</v>
      </c>
      <c r="H514">
        <v>2.5499999999999998</v>
      </c>
      <c r="I514">
        <v>2.8</v>
      </c>
      <c r="J514">
        <v>2.8</v>
      </c>
      <c r="K514">
        <v>104</v>
      </c>
      <c r="L514">
        <v>257.8</v>
      </c>
      <c r="M514">
        <v>102000</v>
      </c>
      <c r="N514">
        <v>-20000</v>
      </c>
      <c r="O514" s="1">
        <v>41381</v>
      </c>
    </row>
    <row r="515" spans="1:15">
      <c r="A515" t="str">
        <f t="shared" ref="A515:A578" si="8">B515&amp;E515&amp;D515</f>
        <v>LUPINCE680</v>
      </c>
      <c r="B515" t="s">
        <v>354</v>
      </c>
      <c r="C515" s="1">
        <v>41389</v>
      </c>
      <c r="D515">
        <v>680</v>
      </c>
      <c r="E515" t="s">
        <v>127</v>
      </c>
      <c r="F515">
        <v>4.2</v>
      </c>
      <c r="G515">
        <v>11.4</v>
      </c>
      <c r="H515">
        <v>4.2</v>
      </c>
      <c r="I515">
        <v>8.65</v>
      </c>
      <c r="J515">
        <v>8.65</v>
      </c>
      <c r="K515">
        <v>104</v>
      </c>
      <c r="L515">
        <v>357.02</v>
      </c>
      <c r="M515">
        <v>20500</v>
      </c>
      <c r="N515">
        <v>-13000</v>
      </c>
      <c r="O515" s="1">
        <v>41381</v>
      </c>
    </row>
    <row r="516" spans="1:15">
      <c r="A516" t="str">
        <f t="shared" si="8"/>
        <v>MARUTICE1450</v>
      </c>
      <c r="B516" t="s">
        <v>307</v>
      </c>
      <c r="C516" s="1">
        <v>41389</v>
      </c>
      <c r="D516">
        <v>1450</v>
      </c>
      <c r="E516" t="s">
        <v>127</v>
      </c>
      <c r="F516">
        <v>45.25</v>
      </c>
      <c r="G516">
        <v>67.7</v>
      </c>
      <c r="H516">
        <v>42.05</v>
      </c>
      <c r="I516">
        <v>57.55</v>
      </c>
      <c r="J516">
        <v>57.55</v>
      </c>
      <c r="K516">
        <v>104</v>
      </c>
      <c r="L516">
        <v>391.36</v>
      </c>
      <c r="M516">
        <v>38500</v>
      </c>
      <c r="N516">
        <v>6750</v>
      </c>
      <c r="O516" s="1">
        <v>41381</v>
      </c>
    </row>
    <row r="517" spans="1:15">
      <c r="A517" t="str">
        <f t="shared" si="8"/>
        <v>RELCAPITALPE290</v>
      </c>
      <c r="B517" t="s">
        <v>133</v>
      </c>
      <c r="C517" s="1">
        <v>41389</v>
      </c>
      <c r="D517">
        <v>290</v>
      </c>
      <c r="E517" t="s">
        <v>261</v>
      </c>
      <c r="F517">
        <v>0.95</v>
      </c>
      <c r="G517">
        <v>1.3</v>
      </c>
      <c r="H517">
        <v>0.5</v>
      </c>
      <c r="I517">
        <v>0.95</v>
      </c>
      <c r="J517">
        <v>0.95</v>
      </c>
      <c r="K517">
        <v>104</v>
      </c>
      <c r="L517">
        <v>302.58</v>
      </c>
      <c r="M517">
        <v>24000</v>
      </c>
      <c r="N517">
        <v>1000</v>
      </c>
      <c r="O517" s="1">
        <v>41381</v>
      </c>
    </row>
    <row r="518" spans="1:15">
      <c r="A518" t="str">
        <f t="shared" si="8"/>
        <v>TATAPOWERCE100</v>
      </c>
      <c r="B518" t="s">
        <v>362</v>
      </c>
      <c r="C518" s="1">
        <v>41389</v>
      </c>
      <c r="D518">
        <v>100</v>
      </c>
      <c r="E518" t="s">
        <v>127</v>
      </c>
      <c r="F518">
        <v>1.2</v>
      </c>
      <c r="G518">
        <v>1.2</v>
      </c>
      <c r="H518">
        <v>0.4</v>
      </c>
      <c r="I518">
        <v>0.4</v>
      </c>
      <c r="J518">
        <v>0.4</v>
      </c>
      <c r="K518">
        <v>103</v>
      </c>
      <c r="L518">
        <v>414.27</v>
      </c>
      <c r="M518">
        <v>916000</v>
      </c>
      <c r="N518">
        <v>-104000</v>
      </c>
      <c r="O518" s="1">
        <v>41381</v>
      </c>
    </row>
    <row r="519" spans="1:15">
      <c r="A519" t="str">
        <f t="shared" si="8"/>
        <v>AXISBANKCE1360</v>
      </c>
      <c r="B519" t="s">
        <v>295</v>
      </c>
      <c r="C519" s="1">
        <v>41389</v>
      </c>
      <c r="D519">
        <v>1360</v>
      </c>
      <c r="E519" t="s">
        <v>127</v>
      </c>
      <c r="F519">
        <v>40.75</v>
      </c>
      <c r="G519">
        <v>47.35</v>
      </c>
      <c r="H519">
        <v>33.799999999999997</v>
      </c>
      <c r="I519">
        <v>38</v>
      </c>
      <c r="J519">
        <v>38</v>
      </c>
      <c r="K519">
        <v>102</v>
      </c>
      <c r="L519">
        <v>356.85</v>
      </c>
      <c r="M519">
        <v>17500</v>
      </c>
      <c r="N519">
        <v>-2500</v>
      </c>
      <c r="O519" s="1">
        <v>41381</v>
      </c>
    </row>
    <row r="520" spans="1:15">
      <c r="A520" t="str">
        <f t="shared" si="8"/>
        <v>IGLPE260</v>
      </c>
      <c r="B520" t="s">
        <v>376</v>
      </c>
      <c r="C520" s="1">
        <v>41389</v>
      </c>
      <c r="D520">
        <v>260</v>
      </c>
      <c r="E520" t="s">
        <v>261</v>
      </c>
      <c r="F520">
        <v>3</v>
      </c>
      <c r="G520">
        <v>3</v>
      </c>
      <c r="H520">
        <v>0.5</v>
      </c>
      <c r="I520">
        <v>0.7</v>
      </c>
      <c r="J520">
        <v>0.7</v>
      </c>
      <c r="K520">
        <v>102</v>
      </c>
      <c r="L520">
        <v>266.07</v>
      </c>
      <c r="M520">
        <v>83000</v>
      </c>
      <c r="N520">
        <v>-41000</v>
      </c>
      <c r="O520" s="1">
        <v>41381</v>
      </c>
    </row>
    <row r="521" spans="1:15">
      <c r="A521" t="str">
        <f t="shared" si="8"/>
        <v>STERCE95</v>
      </c>
      <c r="B521" t="s">
        <v>350</v>
      </c>
      <c r="C521" s="1">
        <v>41389</v>
      </c>
      <c r="D521">
        <v>95</v>
      </c>
      <c r="E521" t="s">
        <v>127</v>
      </c>
      <c r="F521">
        <v>0.3</v>
      </c>
      <c r="G521">
        <v>0.7</v>
      </c>
      <c r="H521">
        <v>0.3</v>
      </c>
      <c r="I521">
        <v>0.55000000000000004</v>
      </c>
      <c r="J521">
        <v>0.55000000000000004</v>
      </c>
      <c r="K521">
        <v>102</v>
      </c>
      <c r="L521">
        <v>389.76</v>
      </c>
      <c r="M521">
        <v>704000</v>
      </c>
      <c r="N521">
        <v>0</v>
      </c>
      <c r="O521" s="1">
        <v>41381</v>
      </c>
    </row>
    <row r="522" spans="1:15">
      <c r="A522" t="str">
        <f t="shared" si="8"/>
        <v>TATASTEELPE310</v>
      </c>
      <c r="B522" t="s">
        <v>292</v>
      </c>
      <c r="C522" s="1">
        <v>41389</v>
      </c>
      <c r="D522">
        <v>310</v>
      </c>
      <c r="E522" t="s">
        <v>261</v>
      </c>
      <c r="F522">
        <v>12.5</v>
      </c>
      <c r="G522">
        <v>15.95</v>
      </c>
      <c r="H522">
        <v>10.3</v>
      </c>
      <c r="I522">
        <v>15.1</v>
      </c>
      <c r="J522">
        <v>15.1</v>
      </c>
      <c r="K522">
        <v>101</v>
      </c>
      <c r="L522">
        <v>326.05</v>
      </c>
      <c r="M522">
        <v>130000</v>
      </c>
      <c r="N522">
        <v>-30000</v>
      </c>
      <c r="O522" s="1">
        <v>41381</v>
      </c>
    </row>
    <row r="523" spans="1:15">
      <c r="A523" t="str">
        <f t="shared" si="8"/>
        <v>INFYPE2050</v>
      </c>
      <c r="B523" t="s">
        <v>291</v>
      </c>
      <c r="C523" s="1">
        <v>41389</v>
      </c>
      <c r="D523">
        <v>2050</v>
      </c>
      <c r="E523" t="s">
        <v>261</v>
      </c>
      <c r="F523">
        <v>1.75</v>
      </c>
      <c r="G523">
        <v>3.85</v>
      </c>
      <c r="H523">
        <v>1.75</v>
      </c>
      <c r="I523">
        <v>2.4</v>
      </c>
      <c r="J523">
        <v>2.4</v>
      </c>
      <c r="K523">
        <v>100</v>
      </c>
      <c r="L523">
        <v>256.56</v>
      </c>
      <c r="M523">
        <v>113750</v>
      </c>
      <c r="N523">
        <v>1500</v>
      </c>
      <c r="O523" s="1">
        <v>41381</v>
      </c>
    </row>
    <row r="524" spans="1:15">
      <c r="A524" t="str">
        <f t="shared" si="8"/>
        <v>KTKBANKCE145</v>
      </c>
      <c r="B524" t="s">
        <v>309</v>
      </c>
      <c r="C524" s="1">
        <v>41389</v>
      </c>
      <c r="D524">
        <v>145</v>
      </c>
      <c r="E524" t="s">
        <v>127</v>
      </c>
      <c r="F524">
        <v>5</v>
      </c>
      <c r="G524">
        <v>6</v>
      </c>
      <c r="H524">
        <v>2.5</v>
      </c>
      <c r="I524">
        <v>3.35</v>
      </c>
      <c r="J524">
        <v>3.35</v>
      </c>
      <c r="K524">
        <v>100</v>
      </c>
      <c r="L524">
        <v>598.25</v>
      </c>
      <c r="M524">
        <v>136000</v>
      </c>
      <c r="N524">
        <v>-4000</v>
      </c>
      <c r="O524" s="1">
        <v>41381</v>
      </c>
    </row>
    <row r="525" spans="1:15">
      <c r="A525" t="str">
        <f t="shared" si="8"/>
        <v>HDILCE60</v>
      </c>
      <c r="B525" t="s">
        <v>297</v>
      </c>
      <c r="C525" s="1">
        <v>41389</v>
      </c>
      <c r="D525">
        <v>60</v>
      </c>
      <c r="E525" t="s">
        <v>127</v>
      </c>
      <c r="F525">
        <v>0.2</v>
      </c>
      <c r="G525">
        <v>0.35</v>
      </c>
      <c r="H525">
        <v>0.1</v>
      </c>
      <c r="I525">
        <v>0.15</v>
      </c>
      <c r="J525">
        <v>0.15</v>
      </c>
      <c r="K525">
        <v>99</v>
      </c>
      <c r="L525">
        <v>238.31</v>
      </c>
      <c r="M525">
        <v>2324000</v>
      </c>
      <c r="N525">
        <v>-96000</v>
      </c>
      <c r="O525" s="1">
        <v>41381</v>
      </c>
    </row>
    <row r="526" spans="1:15">
      <c r="A526" t="str">
        <f t="shared" si="8"/>
        <v>INFYPE2450</v>
      </c>
      <c r="B526" t="s">
        <v>291</v>
      </c>
      <c r="C526" s="1">
        <v>41389</v>
      </c>
      <c r="D526">
        <v>2450</v>
      </c>
      <c r="E526" t="s">
        <v>261</v>
      </c>
      <c r="F526">
        <v>147.05000000000001</v>
      </c>
      <c r="G526">
        <v>199.15</v>
      </c>
      <c r="H526">
        <v>145.05000000000001</v>
      </c>
      <c r="I526">
        <v>171.6</v>
      </c>
      <c r="J526">
        <v>171.6</v>
      </c>
      <c r="K526">
        <v>98</v>
      </c>
      <c r="L526">
        <v>320.64999999999998</v>
      </c>
      <c r="M526">
        <v>72625</v>
      </c>
      <c r="N526">
        <v>-6500</v>
      </c>
      <c r="O526" s="1">
        <v>41381</v>
      </c>
    </row>
    <row r="527" spans="1:15">
      <c r="A527" t="str">
        <f t="shared" si="8"/>
        <v>NHPCCE22.5</v>
      </c>
      <c r="B527" t="s">
        <v>306</v>
      </c>
      <c r="C527" s="1">
        <v>41389</v>
      </c>
      <c r="D527">
        <v>22.5</v>
      </c>
      <c r="E527" t="s">
        <v>127</v>
      </c>
      <c r="F527">
        <v>0.35</v>
      </c>
      <c r="G527">
        <v>0.35</v>
      </c>
      <c r="H527">
        <v>0.15</v>
      </c>
      <c r="I527">
        <v>0.15</v>
      </c>
      <c r="J527">
        <v>0.15</v>
      </c>
      <c r="K527">
        <v>98</v>
      </c>
      <c r="L527">
        <v>267.24</v>
      </c>
      <c r="M527">
        <v>3984000</v>
      </c>
      <c r="N527">
        <v>-60000</v>
      </c>
      <c r="O527" s="1">
        <v>41381</v>
      </c>
    </row>
    <row r="528" spans="1:15">
      <c r="A528" t="str">
        <f t="shared" si="8"/>
        <v>INFYPE2550</v>
      </c>
      <c r="B528" t="s">
        <v>291</v>
      </c>
      <c r="C528" s="1">
        <v>41389</v>
      </c>
      <c r="D528">
        <v>2550</v>
      </c>
      <c r="E528" t="s">
        <v>261</v>
      </c>
      <c r="F528">
        <v>255.5</v>
      </c>
      <c r="G528">
        <v>295.64999999999998</v>
      </c>
      <c r="H528">
        <v>244.5</v>
      </c>
      <c r="I528">
        <v>262.10000000000002</v>
      </c>
      <c r="J528">
        <v>262.10000000000002</v>
      </c>
      <c r="K528">
        <v>97</v>
      </c>
      <c r="L528">
        <v>341.01</v>
      </c>
      <c r="M528">
        <v>116000</v>
      </c>
      <c r="N528">
        <v>-4000</v>
      </c>
      <c r="O528" s="1">
        <v>41381</v>
      </c>
    </row>
    <row r="529" spans="1:15">
      <c r="A529" t="str">
        <f t="shared" si="8"/>
        <v>IFCIPE25</v>
      </c>
      <c r="B529" t="s">
        <v>314</v>
      </c>
      <c r="C529" s="1">
        <v>41389</v>
      </c>
      <c r="D529">
        <v>25</v>
      </c>
      <c r="E529" t="s">
        <v>261</v>
      </c>
      <c r="F529">
        <v>0.1</v>
      </c>
      <c r="G529">
        <v>0.15</v>
      </c>
      <c r="H529">
        <v>0.05</v>
      </c>
      <c r="I529">
        <v>0.15</v>
      </c>
      <c r="J529">
        <v>0.15</v>
      </c>
      <c r="K529">
        <v>96</v>
      </c>
      <c r="L529">
        <v>192.79</v>
      </c>
      <c r="M529">
        <v>2040000</v>
      </c>
      <c r="N529">
        <v>-216000</v>
      </c>
      <c r="O529" s="1">
        <v>41381</v>
      </c>
    </row>
    <row r="530" spans="1:15">
      <c r="A530" t="str">
        <f t="shared" si="8"/>
        <v>JUBLFOODCE1100</v>
      </c>
      <c r="B530" t="s">
        <v>341</v>
      </c>
      <c r="C530" s="1">
        <v>41389</v>
      </c>
      <c r="D530">
        <v>1100</v>
      </c>
      <c r="E530" t="s">
        <v>127</v>
      </c>
      <c r="F530">
        <v>20</v>
      </c>
      <c r="G530">
        <v>32</v>
      </c>
      <c r="H530">
        <v>19.5</v>
      </c>
      <c r="I530">
        <v>22.8</v>
      </c>
      <c r="J530">
        <v>22.8</v>
      </c>
      <c r="K530">
        <v>96</v>
      </c>
      <c r="L530">
        <v>269.86</v>
      </c>
      <c r="M530">
        <v>41750</v>
      </c>
      <c r="N530">
        <v>4250</v>
      </c>
      <c r="O530" s="1">
        <v>41381</v>
      </c>
    </row>
    <row r="531" spans="1:15">
      <c r="A531" t="str">
        <f t="shared" si="8"/>
        <v>RECLTDCE220</v>
      </c>
      <c r="B531" t="s">
        <v>321</v>
      </c>
      <c r="C531" s="1">
        <v>41389</v>
      </c>
      <c r="D531">
        <v>220</v>
      </c>
      <c r="E531" t="s">
        <v>127</v>
      </c>
      <c r="F531">
        <v>9.15</v>
      </c>
      <c r="G531">
        <v>11</v>
      </c>
      <c r="H531">
        <v>4.5999999999999996</v>
      </c>
      <c r="I531">
        <v>4.8499999999999996</v>
      </c>
      <c r="J531">
        <v>4.8499999999999996</v>
      </c>
      <c r="K531">
        <v>96</v>
      </c>
      <c r="L531">
        <v>218.47</v>
      </c>
      <c r="M531">
        <v>130000</v>
      </c>
      <c r="N531">
        <v>-26000</v>
      </c>
      <c r="O531" s="1">
        <v>41381</v>
      </c>
    </row>
    <row r="532" spans="1:15">
      <c r="A532" t="str">
        <f t="shared" si="8"/>
        <v>WIPROCE420</v>
      </c>
      <c r="B532" t="s">
        <v>331</v>
      </c>
      <c r="C532" s="1">
        <v>41389</v>
      </c>
      <c r="D532">
        <v>420</v>
      </c>
      <c r="E532" t="s">
        <v>127</v>
      </c>
      <c r="F532">
        <v>3</v>
      </c>
      <c r="G532">
        <v>3</v>
      </c>
      <c r="H532">
        <v>1.3</v>
      </c>
      <c r="I532">
        <v>1.5</v>
      </c>
      <c r="J532">
        <v>1.5</v>
      </c>
      <c r="K532">
        <v>96</v>
      </c>
      <c r="L532">
        <v>202.63</v>
      </c>
      <c r="M532">
        <v>192000</v>
      </c>
      <c r="N532">
        <v>2000</v>
      </c>
      <c r="O532" s="1">
        <v>41381</v>
      </c>
    </row>
    <row r="533" spans="1:15">
      <c r="A533" t="str">
        <f t="shared" si="8"/>
        <v>AMBUJACEMCE190</v>
      </c>
      <c r="B533" t="s">
        <v>322</v>
      </c>
      <c r="C533" s="1">
        <v>41389</v>
      </c>
      <c r="D533">
        <v>190</v>
      </c>
      <c r="E533" t="s">
        <v>127</v>
      </c>
      <c r="F533">
        <v>0.95</v>
      </c>
      <c r="G533">
        <v>2.5</v>
      </c>
      <c r="H533">
        <v>0.95</v>
      </c>
      <c r="I533">
        <v>2.2999999999999998</v>
      </c>
      <c r="J533">
        <v>2.2999999999999998</v>
      </c>
      <c r="K533">
        <v>95</v>
      </c>
      <c r="L533">
        <v>364.61</v>
      </c>
      <c r="M533">
        <v>146000</v>
      </c>
      <c r="N533">
        <v>-6000</v>
      </c>
      <c r="O533" s="1">
        <v>41381</v>
      </c>
    </row>
    <row r="534" spans="1:15">
      <c r="A534" t="str">
        <f t="shared" si="8"/>
        <v>BHARTIARTLCE310</v>
      </c>
      <c r="B534" t="s">
        <v>129</v>
      </c>
      <c r="C534" s="1">
        <v>41389</v>
      </c>
      <c r="D534">
        <v>310</v>
      </c>
      <c r="E534" t="s">
        <v>127</v>
      </c>
      <c r="F534">
        <v>1.25</v>
      </c>
      <c r="G534">
        <v>1.3</v>
      </c>
      <c r="H534">
        <v>0.75</v>
      </c>
      <c r="I534">
        <v>0.85</v>
      </c>
      <c r="J534">
        <v>0.85</v>
      </c>
      <c r="K534">
        <v>95</v>
      </c>
      <c r="L534">
        <v>295.49</v>
      </c>
      <c r="M534">
        <v>219000</v>
      </c>
      <c r="N534">
        <v>36000</v>
      </c>
      <c r="O534" s="1">
        <v>41381</v>
      </c>
    </row>
    <row r="535" spans="1:15">
      <c r="A535" t="str">
        <f t="shared" si="8"/>
        <v>IGLPE290</v>
      </c>
      <c r="B535" t="s">
        <v>376</v>
      </c>
      <c r="C535" s="1">
        <v>41389</v>
      </c>
      <c r="D535">
        <v>290</v>
      </c>
      <c r="E535" t="s">
        <v>261</v>
      </c>
      <c r="F535">
        <v>8.15</v>
      </c>
      <c r="G535">
        <v>9</v>
      </c>
      <c r="H535">
        <v>5.0999999999999996</v>
      </c>
      <c r="I535">
        <v>5.65</v>
      </c>
      <c r="J535">
        <v>5.65</v>
      </c>
      <c r="K535">
        <v>94</v>
      </c>
      <c r="L535">
        <v>278.36</v>
      </c>
      <c r="M535">
        <v>62000</v>
      </c>
      <c r="N535">
        <v>6000</v>
      </c>
      <c r="O535" s="1">
        <v>41381</v>
      </c>
    </row>
    <row r="536" spans="1:15">
      <c r="A536" t="str">
        <f t="shared" si="8"/>
        <v>MCDOWELL-NCE1850</v>
      </c>
      <c r="B536" t="s">
        <v>132</v>
      </c>
      <c r="C536" s="1">
        <v>41389</v>
      </c>
      <c r="D536">
        <v>1850</v>
      </c>
      <c r="E536" t="s">
        <v>127</v>
      </c>
      <c r="F536">
        <v>187</v>
      </c>
      <c r="G536">
        <v>330.75</v>
      </c>
      <c r="H536">
        <v>187</v>
      </c>
      <c r="I536">
        <v>315.7</v>
      </c>
      <c r="J536">
        <v>315.7</v>
      </c>
      <c r="K536">
        <v>93</v>
      </c>
      <c r="L536">
        <v>492.03</v>
      </c>
      <c r="M536">
        <v>48500</v>
      </c>
      <c r="N536">
        <v>-4750</v>
      </c>
      <c r="O536" s="1">
        <v>41381</v>
      </c>
    </row>
    <row r="537" spans="1:15">
      <c r="A537" t="str">
        <f t="shared" si="8"/>
        <v>RANBAXYCE460</v>
      </c>
      <c r="B537" t="s">
        <v>304</v>
      </c>
      <c r="C537" s="1">
        <v>41389</v>
      </c>
      <c r="D537">
        <v>460</v>
      </c>
      <c r="E537" t="s">
        <v>127</v>
      </c>
      <c r="F537">
        <v>4.5999999999999996</v>
      </c>
      <c r="G537">
        <v>4.6500000000000004</v>
      </c>
      <c r="H537">
        <v>2.7</v>
      </c>
      <c r="I537">
        <v>3.4</v>
      </c>
      <c r="J537">
        <v>3.4</v>
      </c>
      <c r="K537">
        <v>93</v>
      </c>
      <c r="L537">
        <v>215.42</v>
      </c>
      <c r="M537">
        <v>172500</v>
      </c>
      <c r="N537">
        <v>7000</v>
      </c>
      <c r="O537" s="1">
        <v>41381</v>
      </c>
    </row>
    <row r="538" spans="1:15">
      <c r="A538" t="str">
        <f t="shared" si="8"/>
        <v>RENUKACE30</v>
      </c>
      <c r="B538" t="s">
        <v>385</v>
      </c>
      <c r="C538" s="1">
        <v>41389</v>
      </c>
      <c r="D538">
        <v>30</v>
      </c>
      <c r="E538" t="s">
        <v>127</v>
      </c>
      <c r="F538">
        <v>0.1</v>
      </c>
      <c r="G538">
        <v>0.1</v>
      </c>
      <c r="H538">
        <v>0.05</v>
      </c>
      <c r="I538">
        <v>0.05</v>
      </c>
      <c r="J538">
        <v>0.05</v>
      </c>
      <c r="K538">
        <v>93</v>
      </c>
      <c r="L538">
        <v>223.58</v>
      </c>
      <c r="M538">
        <v>3976000</v>
      </c>
      <c r="N538">
        <v>-120000</v>
      </c>
      <c r="O538" s="1">
        <v>41381</v>
      </c>
    </row>
    <row r="539" spans="1:15">
      <c r="A539" t="str">
        <f t="shared" si="8"/>
        <v>SUNPHARMACE960</v>
      </c>
      <c r="B539" t="s">
        <v>325</v>
      </c>
      <c r="C539" s="1">
        <v>41389</v>
      </c>
      <c r="D539">
        <v>960</v>
      </c>
      <c r="E539" t="s">
        <v>127</v>
      </c>
      <c r="F539">
        <v>2</v>
      </c>
      <c r="G539">
        <v>2.8</v>
      </c>
      <c r="H539">
        <v>1.4</v>
      </c>
      <c r="I539">
        <v>1.8</v>
      </c>
      <c r="J539">
        <v>1.8</v>
      </c>
      <c r="K539">
        <v>93</v>
      </c>
      <c r="L539">
        <v>447.42</v>
      </c>
      <c r="M539">
        <v>24000</v>
      </c>
      <c r="N539">
        <v>14000</v>
      </c>
      <c r="O539" s="1">
        <v>41381</v>
      </c>
    </row>
    <row r="540" spans="1:15">
      <c r="A540" t="str">
        <f t="shared" si="8"/>
        <v>AXISBANKPE1260</v>
      </c>
      <c r="B540" t="s">
        <v>295</v>
      </c>
      <c r="C540" s="1">
        <v>41389</v>
      </c>
      <c r="D540">
        <v>1260</v>
      </c>
      <c r="E540" t="s">
        <v>261</v>
      </c>
      <c r="F540">
        <v>4.8</v>
      </c>
      <c r="G540">
        <v>4.8499999999999996</v>
      </c>
      <c r="H540">
        <v>2.65</v>
      </c>
      <c r="I540">
        <v>3.4</v>
      </c>
      <c r="J540">
        <v>3.4</v>
      </c>
      <c r="K540">
        <v>92</v>
      </c>
      <c r="L540">
        <v>290.7</v>
      </c>
      <c r="M540">
        <v>31750</v>
      </c>
      <c r="N540">
        <v>-3250</v>
      </c>
      <c r="O540" s="1">
        <v>41381</v>
      </c>
    </row>
    <row r="541" spans="1:15">
      <c r="A541" t="str">
        <f t="shared" si="8"/>
        <v>SAILCE70</v>
      </c>
      <c r="B541" t="s">
        <v>313</v>
      </c>
      <c r="C541" s="1">
        <v>41389</v>
      </c>
      <c r="D541">
        <v>70</v>
      </c>
      <c r="E541" t="s">
        <v>127</v>
      </c>
      <c r="F541">
        <v>0.1</v>
      </c>
      <c r="G541">
        <v>0.2</v>
      </c>
      <c r="H541">
        <v>0.1</v>
      </c>
      <c r="I541">
        <v>0.2</v>
      </c>
      <c r="J541">
        <v>0.2</v>
      </c>
      <c r="K541">
        <v>92</v>
      </c>
      <c r="L541">
        <v>258.19</v>
      </c>
      <c r="M541">
        <v>784000</v>
      </c>
      <c r="N541">
        <v>-36000</v>
      </c>
      <c r="O541" s="1">
        <v>41381</v>
      </c>
    </row>
    <row r="542" spans="1:15">
      <c r="A542" t="str">
        <f t="shared" si="8"/>
        <v>IBREALESTPE55</v>
      </c>
      <c r="B542" t="s">
        <v>316</v>
      </c>
      <c r="C542" s="1">
        <v>41389</v>
      </c>
      <c r="D542">
        <v>55</v>
      </c>
      <c r="E542" t="s">
        <v>261</v>
      </c>
      <c r="F542">
        <v>0.7</v>
      </c>
      <c r="G542">
        <v>0.9</v>
      </c>
      <c r="H542">
        <v>0.4</v>
      </c>
      <c r="I542">
        <v>0.65</v>
      </c>
      <c r="J542">
        <v>0.65</v>
      </c>
      <c r="K542">
        <v>91</v>
      </c>
      <c r="L542">
        <v>202.12</v>
      </c>
      <c r="M542">
        <v>324000</v>
      </c>
      <c r="N542">
        <v>-20000</v>
      </c>
      <c r="O542" s="1">
        <v>41381</v>
      </c>
    </row>
    <row r="543" spans="1:15">
      <c r="A543" t="str">
        <f t="shared" si="8"/>
        <v>SBINCE2500</v>
      </c>
      <c r="B543" t="s">
        <v>286</v>
      </c>
      <c r="C543" s="1">
        <v>41389</v>
      </c>
      <c r="D543">
        <v>2500</v>
      </c>
      <c r="E543" t="s">
        <v>127</v>
      </c>
      <c r="F543">
        <v>1</v>
      </c>
      <c r="G543">
        <v>1.5</v>
      </c>
      <c r="H543">
        <v>0.9</v>
      </c>
      <c r="I543">
        <v>1</v>
      </c>
      <c r="J543">
        <v>1</v>
      </c>
      <c r="K543">
        <v>91</v>
      </c>
      <c r="L543">
        <v>284.5</v>
      </c>
      <c r="M543">
        <v>38625</v>
      </c>
      <c r="N543">
        <v>-500</v>
      </c>
      <c r="O543" s="1">
        <v>41381</v>
      </c>
    </row>
    <row r="544" spans="1:15">
      <c r="A544" t="str">
        <f t="shared" si="8"/>
        <v>AXISBANKPE1240</v>
      </c>
      <c r="B544" t="s">
        <v>295</v>
      </c>
      <c r="C544" s="1">
        <v>41389</v>
      </c>
      <c r="D544">
        <v>1240</v>
      </c>
      <c r="E544" t="s">
        <v>261</v>
      </c>
      <c r="F544">
        <v>1.75</v>
      </c>
      <c r="G544">
        <v>3.5</v>
      </c>
      <c r="H544">
        <v>1.75</v>
      </c>
      <c r="I544">
        <v>2</v>
      </c>
      <c r="J544">
        <v>2</v>
      </c>
      <c r="K544">
        <v>90</v>
      </c>
      <c r="L544">
        <v>279.55</v>
      </c>
      <c r="M544">
        <v>28250</v>
      </c>
      <c r="N544">
        <v>16000</v>
      </c>
      <c r="O544" s="1">
        <v>41381</v>
      </c>
    </row>
    <row r="545" spans="1:15">
      <c r="A545" t="str">
        <f t="shared" si="8"/>
        <v>ICICIBANKPE950</v>
      </c>
      <c r="B545" t="s">
        <v>290</v>
      </c>
      <c r="C545" s="1">
        <v>41389</v>
      </c>
      <c r="D545">
        <v>950</v>
      </c>
      <c r="E545" t="s">
        <v>261</v>
      </c>
      <c r="F545">
        <v>1</v>
      </c>
      <c r="G545">
        <v>1</v>
      </c>
      <c r="H545">
        <v>0.4</v>
      </c>
      <c r="I545">
        <v>0.85</v>
      </c>
      <c r="J545">
        <v>0.85</v>
      </c>
      <c r="K545">
        <v>90</v>
      </c>
      <c r="L545">
        <v>213.92</v>
      </c>
      <c r="M545">
        <v>202750</v>
      </c>
      <c r="N545">
        <v>4750</v>
      </c>
      <c r="O545" s="1">
        <v>41381</v>
      </c>
    </row>
    <row r="546" spans="1:15">
      <c r="A546" t="str">
        <f t="shared" si="8"/>
        <v>CIPLACE410</v>
      </c>
      <c r="B546" t="s">
        <v>336</v>
      </c>
      <c r="C546" s="1">
        <v>41389</v>
      </c>
      <c r="D546">
        <v>410</v>
      </c>
      <c r="E546" t="s">
        <v>127</v>
      </c>
      <c r="F546">
        <v>3</v>
      </c>
      <c r="G546">
        <v>3.7</v>
      </c>
      <c r="H546">
        <v>2</v>
      </c>
      <c r="I546">
        <v>3.2</v>
      </c>
      <c r="J546">
        <v>3.2</v>
      </c>
      <c r="K546">
        <v>89</v>
      </c>
      <c r="L546">
        <v>367.66</v>
      </c>
      <c r="M546">
        <v>207000</v>
      </c>
      <c r="N546">
        <v>11000</v>
      </c>
      <c r="O546" s="1">
        <v>41381</v>
      </c>
    </row>
    <row r="547" spans="1:15">
      <c r="A547" t="str">
        <f t="shared" si="8"/>
        <v>HDFCBANKPE620</v>
      </c>
      <c r="B547" t="s">
        <v>329</v>
      </c>
      <c r="C547" s="1">
        <v>41389</v>
      </c>
      <c r="D547">
        <v>620</v>
      </c>
      <c r="E547" t="s">
        <v>261</v>
      </c>
      <c r="F547">
        <v>1.2</v>
      </c>
      <c r="G547">
        <v>2.35</v>
      </c>
      <c r="H547">
        <v>0.85</v>
      </c>
      <c r="I547">
        <v>0.9</v>
      </c>
      <c r="J547">
        <v>0.9</v>
      </c>
      <c r="K547">
        <v>89</v>
      </c>
      <c r="L547">
        <v>276.41000000000003</v>
      </c>
      <c r="M547">
        <v>148000</v>
      </c>
      <c r="N547">
        <v>-11500</v>
      </c>
      <c r="O547" s="1">
        <v>41381</v>
      </c>
    </row>
    <row r="548" spans="1:15">
      <c r="A548" t="str">
        <f t="shared" si="8"/>
        <v>HINDALCOPE95</v>
      </c>
      <c r="B548" t="s">
        <v>301</v>
      </c>
      <c r="C548" s="1">
        <v>41389</v>
      </c>
      <c r="D548">
        <v>95</v>
      </c>
      <c r="E548" t="s">
        <v>261</v>
      </c>
      <c r="F548">
        <v>2.65</v>
      </c>
      <c r="G548">
        <v>4.0999999999999996</v>
      </c>
      <c r="H548">
        <v>2.65</v>
      </c>
      <c r="I548">
        <v>3.1</v>
      </c>
      <c r="J548">
        <v>3.1</v>
      </c>
      <c r="K548">
        <v>89</v>
      </c>
      <c r="L548">
        <v>174.96</v>
      </c>
      <c r="M548">
        <v>346000</v>
      </c>
      <c r="N548">
        <v>42000</v>
      </c>
      <c r="O548" s="1">
        <v>41381</v>
      </c>
    </row>
    <row r="549" spans="1:15">
      <c r="A549" t="str">
        <f t="shared" si="8"/>
        <v>ICICIBANKCE1180</v>
      </c>
      <c r="B549" t="s">
        <v>290</v>
      </c>
      <c r="C549" s="1">
        <v>41389</v>
      </c>
      <c r="D549">
        <v>1180</v>
      </c>
      <c r="E549" t="s">
        <v>127</v>
      </c>
      <c r="F549">
        <v>1.9</v>
      </c>
      <c r="G549">
        <v>2.6</v>
      </c>
      <c r="H549">
        <v>1.55</v>
      </c>
      <c r="I549">
        <v>1.55</v>
      </c>
      <c r="J549">
        <v>1.55</v>
      </c>
      <c r="K549">
        <v>88</v>
      </c>
      <c r="L549">
        <v>260.08999999999997</v>
      </c>
      <c r="M549">
        <v>22250</v>
      </c>
      <c r="N549">
        <v>17500</v>
      </c>
      <c r="O549" s="1">
        <v>41381</v>
      </c>
    </row>
    <row r="550" spans="1:15">
      <c r="A550" t="str">
        <f t="shared" si="8"/>
        <v>TATASTEELCE290</v>
      </c>
      <c r="B550" t="s">
        <v>292</v>
      </c>
      <c r="C550" s="1">
        <v>41389</v>
      </c>
      <c r="D550">
        <v>290</v>
      </c>
      <c r="E550" t="s">
        <v>127</v>
      </c>
      <c r="F550">
        <v>14.5</v>
      </c>
      <c r="G550">
        <v>16.600000000000001</v>
      </c>
      <c r="H550">
        <v>10.85</v>
      </c>
      <c r="I550">
        <v>11.75</v>
      </c>
      <c r="J550">
        <v>11.75</v>
      </c>
      <c r="K550">
        <v>88</v>
      </c>
      <c r="L550">
        <v>267.32</v>
      </c>
      <c r="M550">
        <v>72000</v>
      </c>
      <c r="N550">
        <v>7000</v>
      </c>
      <c r="O550" s="1">
        <v>41381</v>
      </c>
    </row>
    <row r="551" spans="1:15">
      <c r="A551" t="str">
        <f t="shared" si="8"/>
        <v>HDILCE90</v>
      </c>
      <c r="B551" t="s">
        <v>297</v>
      </c>
      <c r="C551" s="1">
        <v>41389</v>
      </c>
      <c r="D551">
        <v>90</v>
      </c>
      <c r="E551" t="s">
        <v>127</v>
      </c>
      <c r="F551">
        <v>0.05</v>
      </c>
      <c r="G551">
        <v>0.05</v>
      </c>
      <c r="H551">
        <v>0.05</v>
      </c>
      <c r="I551">
        <v>0.05</v>
      </c>
      <c r="J551">
        <v>0.05</v>
      </c>
      <c r="K551">
        <v>87</v>
      </c>
      <c r="L551">
        <v>313.37</v>
      </c>
      <c r="M551">
        <v>632000</v>
      </c>
      <c r="N551">
        <v>-348000</v>
      </c>
      <c r="O551" s="1">
        <v>41381</v>
      </c>
    </row>
    <row r="552" spans="1:15">
      <c r="A552" t="str">
        <f t="shared" si="8"/>
        <v>ICICIBANKPE1120</v>
      </c>
      <c r="B552" t="s">
        <v>290</v>
      </c>
      <c r="C552" s="1">
        <v>41389</v>
      </c>
      <c r="D552">
        <v>1120</v>
      </c>
      <c r="E552" t="s">
        <v>261</v>
      </c>
      <c r="F552">
        <v>38</v>
      </c>
      <c r="G552">
        <v>38</v>
      </c>
      <c r="H552">
        <v>26.85</v>
      </c>
      <c r="I552">
        <v>34.049999999999997</v>
      </c>
      <c r="J552">
        <v>34.049999999999997</v>
      </c>
      <c r="K552">
        <v>87</v>
      </c>
      <c r="L552">
        <v>250.54</v>
      </c>
      <c r="M552">
        <v>7750</v>
      </c>
      <c r="N552">
        <v>7000</v>
      </c>
      <c r="O552" s="1">
        <v>41381</v>
      </c>
    </row>
    <row r="553" spans="1:15">
      <c r="A553" t="str">
        <f t="shared" si="8"/>
        <v>BHELPE185</v>
      </c>
      <c r="B553" t="s">
        <v>299</v>
      </c>
      <c r="C553" s="1">
        <v>41389</v>
      </c>
      <c r="D553">
        <v>185</v>
      </c>
      <c r="E553" t="s">
        <v>261</v>
      </c>
      <c r="F553">
        <v>4.9000000000000004</v>
      </c>
      <c r="G553">
        <v>5.65</v>
      </c>
      <c r="H553">
        <v>4</v>
      </c>
      <c r="I553">
        <v>4.5999999999999996</v>
      </c>
      <c r="J553">
        <v>4.5999999999999996</v>
      </c>
      <c r="K553">
        <v>86</v>
      </c>
      <c r="L553">
        <v>163.03</v>
      </c>
      <c r="M553">
        <v>36000</v>
      </c>
      <c r="N553">
        <v>0</v>
      </c>
      <c r="O553" s="1">
        <v>41381</v>
      </c>
    </row>
    <row r="554" spans="1:15">
      <c r="A554" t="str">
        <f t="shared" si="8"/>
        <v>INFYCE3150</v>
      </c>
      <c r="B554" t="s">
        <v>291</v>
      </c>
      <c r="C554" s="1">
        <v>41389</v>
      </c>
      <c r="D554">
        <v>3150</v>
      </c>
      <c r="E554" t="s">
        <v>127</v>
      </c>
      <c r="F554">
        <v>0.25</v>
      </c>
      <c r="G554">
        <v>0.6</v>
      </c>
      <c r="H554">
        <v>0.25</v>
      </c>
      <c r="I554">
        <v>0.55000000000000004</v>
      </c>
      <c r="J554">
        <v>0.55000000000000004</v>
      </c>
      <c r="K554">
        <v>86</v>
      </c>
      <c r="L554">
        <v>338.68</v>
      </c>
      <c r="M554">
        <v>162875</v>
      </c>
      <c r="N554">
        <v>-3375</v>
      </c>
      <c r="O554" s="1">
        <v>41381</v>
      </c>
    </row>
    <row r="555" spans="1:15">
      <c r="A555" t="str">
        <f t="shared" si="8"/>
        <v>SESAGOACE140</v>
      </c>
      <c r="B555" t="s">
        <v>369</v>
      </c>
      <c r="C555" s="1">
        <v>41389</v>
      </c>
      <c r="D555">
        <v>140</v>
      </c>
      <c r="E555" t="s">
        <v>127</v>
      </c>
      <c r="F555">
        <v>7.4</v>
      </c>
      <c r="G555">
        <v>11.9</v>
      </c>
      <c r="H555">
        <v>7</v>
      </c>
      <c r="I555">
        <v>10.55</v>
      </c>
      <c r="J555">
        <v>10.55</v>
      </c>
      <c r="K555">
        <v>86</v>
      </c>
      <c r="L555">
        <v>259.06</v>
      </c>
      <c r="M555">
        <v>138000</v>
      </c>
      <c r="N555">
        <v>108000</v>
      </c>
      <c r="O555" s="1">
        <v>41381</v>
      </c>
    </row>
    <row r="556" spans="1:15">
      <c r="A556" t="str">
        <f t="shared" si="8"/>
        <v>IDEACE120</v>
      </c>
      <c r="B556" t="s">
        <v>317</v>
      </c>
      <c r="C556" s="1">
        <v>41389</v>
      </c>
      <c r="D556">
        <v>120</v>
      </c>
      <c r="E556" t="s">
        <v>127</v>
      </c>
      <c r="F556">
        <v>0.55000000000000004</v>
      </c>
      <c r="G556">
        <v>0.85</v>
      </c>
      <c r="H556">
        <v>0.4</v>
      </c>
      <c r="I556">
        <v>0.4</v>
      </c>
      <c r="J556">
        <v>0.4</v>
      </c>
      <c r="K556">
        <v>85</v>
      </c>
      <c r="L556">
        <v>409.82</v>
      </c>
      <c r="M556">
        <v>860000</v>
      </c>
      <c r="N556">
        <v>-120000</v>
      </c>
      <c r="O556" s="1">
        <v>41381</v>
      </c>
    </row>
    <row r="557" spans="1:15">
      <c r="A557" t="str">
        <f t="shared" si="8"/>
        <v>JISLJALEQSCE60</v>
      </c>
      <c r="B557" t="s">
        <v>365</v>
      </c>
      <c r="C557" s="1">
        <v>41389</v>
      </c>
      <c r="D557">
        <v>60</v>
      </c>
      <c r="E557" t="s">
        <v>127</v>
      </c>
      <c r="F557">
        <v>1.8</v>
      </c>
      <c r="G557">
        <v>2.35</v>
      </c>
      <c r="H557">
        <v>1.8</v>
      </c>
      <c r="I557">
        <v>2.1</v>
      </c>
      <c r="J557">
        <v>2.1</v>
      </c>
      <c r="K557">
        <v>85</v>
      </c>
      <c r="L557">
        <v>211.23</v>
      </c>
      <c r="M557">
        <v>220000</v>
      </c>
      <c r="N557">
        <v>60000</v>
      </c>
      <c r="O557" s="1">
        <v>41381</v>
      </c>
    </row>
    <row r="558" spans="1:15">
      <c r="A558" t="str">
        <f t="shared" si="8"/>
        <v>PNBCE780</v>
      </c>
      <c r="B558" t="s">
        <v>343</v>
      </c>
      <c r="C558" s="1">
        <v>41389</v>
      </c>
      <c r="D558">
        <v>780</v>
      </c>
      <c r="E558" t="s">
        <v>127</v>
      </c>
      <c r="F558">
        <v>5</v>
      </c>
      <c r="G558">
        <v>10.1</v>
      </c>
      <c r="H558">
        <v>4.05</v>
      </c>
      <c r="I558">
        <v>5.9</v>
      </c>
      <c r="J558">
        <v>5.9</v>
      </c>
      <c r="K558">
        <v>84</v>
      </c>
      <c r="L558">
        <v>330.58</v>
      </c>
      <c r="M558">
        <v>25000</v>
      </c>
      <c r="N558">
        <v>8500</v>
      </c>
      <c r="O558" s="1">
        <v>41381</v>
      </c>
    </row>
    <row r="559" spans="1:15">
      <c r="A559" t="str">
        <f t="shared" si="8"/>
        <v>BPCLPE380</v>
      </c>
      <c r="B559" t="s">
        <v>320</v>
      </c>
      <c r="C559" s="1">
        <v>41389</v>
      </c>
      <c r="D559">
        <v>380</v>
      </c>
      <c r="E559" t="s">
        <v>261</v>
      </c>
      <c r="F559">
        <v>1.85</v>
      </c>
      <c r="G559">
        <v>2.25</v>
      </c>
      <c r="H559">
        <v>1.1499999999999999</v>
      </c>
      <c r="I559">
        <v>1.9</v>
      </c>
      <c r="J559">
        <v>1.9</v>
      </c>
      <c r="K559">
        <v>83</v>
      </c>
      <c r="L559">
        <v>316.85000000000002</v>
      </c>
      <c r="M559">
        <v>77000</v>
      </c>
      <c r="N559">
        <v>15000</v>
      </c>
      <c r="O559" s="1">
        <v>41381</v>
      </c>
    </row>
    <row r="560" spans="1:15">
      <c r="A560" t="str">
        <f t="shared" si="8"/>
        <v>CROMPGREAVCE95</v>
      </c>
      <c r="B560" t="s">
        <v>355</v>
      </c>
      <c r="C560" s="1">
        <v>41389</v>
      </c>
      <c r="D560">
        <v>95</v>
      </c>
      <c r="E560" t="s">
        <v>127</v>
      </c>
      <c r="F560">
        <v>1.35</v>
      </c>
      <c r="G560">
        <v>1.6</v>
      </c>
      <c r="H560">
        <v>0.9</v>
      </c>
      <c r="I560">
        <v>1.1000000000000001</v>
      </c>
      <c r="J560">
        <v>1.1000000000000001</v>
      </c>
      <c r="K560">
        <v>83</v>
      </c>
      <c r="L560">
        <v>159.88</v>
      </c>
      <c r="M560">
        <v>188000</v>
      </c>
      <c r="N560">
        <v>26000</v>
      </c>
      <c r="O560" s="1">
        <v>41381</v>
      </c>
    </row>
    <row r="561" spans="1:15">
      <c r="A561" t="str">
        <f t="shared" si="8"/>
        <v>TATASTEELCE350</v>
      </c>
      <c r="B561" t="s">
        <v>292</v>
      </c>
      <c r="C561" s="1">
        <v>41389</v>
      </c>
      <c r="D561">
        <v>350</v>
      </c>
      <c r="E561" t="s">
        <v>127</v>
      </c>
      <c r="F561">
        <v>0.3</v>
      </c>
      <c r="G561">
        <v>0.3</v>
      </c>
      <c r="H561">
        <v>0.15</v>
      </c>
      <c r="I561">
        <v>0.2</v>
      </c>
      <c r="J561">
        <v>0.2</v>
      </c>
      <c r="K561">
        <v>83</v>
      </c>
      <c r="L561">
        <v>290.68</v>
      </c>
      <c r="M561">
        <v>221000</v>
      </c>
      <c r="N561">
        <v>-56000</v>
      </c>
      <c r="O561" s="1">
        <v>41381</v>
      </c>
    </row>
    <row r="562" spans="1:15">
      <c r="A562" t="str">
        <f t="shared" si="8"/>
        <v>CENTURYTEXCE300</v>
      </c>
      <c r="B562" t="s">
        <v>267</v>
      </c>
      <c r="C562" s="1">
        <v>41389</v>
      </c>
      <c r="D562">
        <v>300</v>
      </c>
      <c r="E562" t="s">
        <v>127</v>
      </c>
      <c r="F562">
        <v>4.5</v>
      </c>
      <c r="G562">
        <v>5.15</v>
      </c>
      <c r="H562">
        <v>1.95</v>
      </c>
      <c r="I562">
        <v>3.25</v>
      </c>
      <c r="J562">
        <v>3.25</v>
      </c>
      <c r="K562">
        <v>82</v>
      </c>
      <c r="L562">
        <v>249.03</v>
      </c>
      <c r="M562">
        <v>135000</v>
      </c>
      <c r="N562">
        <v>-8000</v>
      </c>
      <c r="O562" s="1">
        <v>41381</v>
      </c>
    </row>
    <row r="563" spans="1:15">
      <c r="A563" t="str">
        <f t="shared" si="8"/>
        <v>SUNPHARMACE880</v>
      </c>
      <c r="B563" t="s">
        <v>325</v>
      </c>
      <c r="C563" s="1">
        <v>41389</v>
      </c>
      <c r="D563">
        <v>880</v>
      </c>
      <c r="E563" t="s">
        <v>127</v>
      </c>
      <c r="F563">
        <v>18</v>
      </c>
      <c r="G563">
        <v>52.45</v>
      </c>
      <c r="H563">
        <v>18</v>
      </c>
      <c r="I563">
        <v>40</v>
      </c>
      <c r="J563">
        <v>40</v>
      </c>
      <c r="K563">
        <v>82</v>
      </c>
      <c r="L563">
        <v>373.27</v>
      </c>
      <c r="M563">
        <v>59500</v>
      </c>
      <c r="N563">
        <v>2000</v>
      </c>
      <c r="O563" s="1">
        <v>41381</v>
      </c>
    </row>
    <row r="564" spans="1:15">
      <c r="A564" t="str">
        <f t="shared" si="8"/>
        <v>IGLCE330</v>
      </c>
      <c r="B564" t="s">
        <v>376</v>
      </c>
      <c r="C564" s="1">
        <v>41389</v>
      </c>
      <c r="D564">
        <v>330</v>
      </c>
      <c r="E564" t="s">
        <v>127</v>
      </c>
      <c r="F564">
        <v>2.15</v>
      </c>
      <c r="G564">
        <v>2.15</v>
      </c>
      <c r="H564">
        <v>0.3</v>
      </c>
      <c r="I564">
        <v>0.45</v>
      </c>
      <c r="J564">
        <v>0.45</v>
      </c>
      <c r="K564">
        <v>81</v>
      </c>
      <c r="L564">
        <v>267.88</v>
      </c>
      <c r="M564">
        <v>69000</v>
      </c>
      <c r="N564">
        <v>-24000</v>
      </c>
      <c r="O564" s="1">
        <v>41381</v>
      </c>
    </row>
    <row r="565" spans="1:15">
      <c r="A565" t="str">
        <f t="shared" si="8"/>
        <v>RELCAPITALPE310</v>
      </c>
      <c r="B565" t="s">
        <v>133</v>
      </c>
      <c r="C565" s="1">
        <v>41389</v>
      </c>
      <c r="D565">
        <v>310</v>
      </c>
      <c r="E565" t="s">
        <v>261</v>
      </c>
      <c r="F565">
        <v>2.15</v>
      </c>
      <c r="G565">
        <v>3.8</v>
      </c>
      <c r="H565">
        <v>1.65</v>
      </c>
      <c r="I565">
        <v>2.65</v>
      </c>
      <c r="J565">
        <v>2.65</v>
      </c>
      <c r="K565">
        <v>81</v>
      </c>
      <c r="L565">
        <v>253.27</v>
      </c>
      <c r="M565">
        <v>133000</v>
      </c>
      <c r="N565">
        <v>7000</v>
      </c>
      <c r="O565" s="1">
        <v>41381</v>
      </c>
    </row>
    <row r="566" spans="1:15">
      <c r="A566" t="str">
        <f t="shared" si="8"/>
        <v>COALINDIAPE300</v>
      </c>
      <c r="B566" t="s">
        <v>324</v>
      </c>
      <c r="C566" s="1">
        <v>41389</v>
      </c>
      <c r="D566">
        <v>300</v>
      </c>
      <c r="E566" t="s">
        <v>261</v>
      </c>
      <c r="F566">
        <v>5.8</v>
      </c>
      <c r="G566">
        <v>6.4</v>
      </c>
      <c r="H566">
        <v>3.9</v>
      </c>
      <c r="I566">
        <v>6.05</v>
      </c>
      <c r="J566">
        <v>6.05</v>
      </c>
      <c r="K566">
        <v>80</v>
      </c>
      <c r="L566">
        <v>243.52</v>
      </c>
      <c r="M566">
        <v>90000</v>
      </c>
      <c r="N566">
        <v>-5000</v>
      </c>
      <c r="O566" s="1">
        <v>41381</v>
      </c>
    </row>
    <row r="567" spans="1:15">
      <c r="A567" t="str">
        <f t="shared" si="8"/>
        <v>ICICIBANKCE1000</v>
      </c>
      <c r="B567" t="s">
        <v>290</v>
      </c>
      <c r="C567" s="1">
        <v>41389</v>
      </c>
      <c r="D567">
        <v>1000</v>
      </c>
      <c r="E567" t="s">
        <v>127</v>
      </c>
      <c r="F567">
        <v>88.5</v>
      </c>
      <c r="G567">
        <v>110</v>
      </c>
      <c r="H567">
        <v>88.5</v>
      </c>
      <c r="I567">
        <v>102.4</v>
      </c>
      <c r="J567">
        <v>102.4</v>
      </c>
      <c r="K567">
        <v>80</v>
      </c>
      <c r="L567">
        <v>220.4</v>
      </c>
      <c r="M567">
        <v>165250</v>
      </c>
      <c r="N567">
        <v>-12500</v>
      </c>
      <c r="O567" s="1">
        <v>41381</v>
      </c>
    </row>
    <row r="568" spans="1:15">
      <c r="A568" t="str">
        <f t="shared" si="8"/>
        <v>JSWSTEELCE780</v>
      </c>
      <c r="B568" t="s">
        <v>326</v>
      </c>
      <c r="C568" s="1">
        <v>41389</v>
      </c>
      <c r="D568">
        <v>780</v>
      </c>
      <c r="E568" t="s">
        <v>127</v>
      </c>
      <c r="F568">
        <v>2.8</v>
      </c>
      <c r="G568">
        <v>13</v>
      </c>
      <c r="H568">
        <v>2.8</v>
      </c>
      <c r="I568">
        <v>9.0500000000000007</v>
      </c>
      <c r="J568">
        <v>9.0500000000000007</v>
      </c>
      <c r="K568">
        <v>80</v>
      </c>
      <c r="L568">
        <v>315.35000000000002</v>
      </c>
      <c r="M568">
        <v>27000</v>
      </c>
      <c r="N568">
        <v>17000</v>
      </c>
      <c r="O568" s="1">
        <v>41381</v>
      </c>
    </row>
    <row r="569" spans="1:15">
      <c r="A569" t="str">
        <f t="shared" si="8"/>
        <v>LTCE1540</v>
      </c>
      <c r="B569" t="s">
        <v>289</v>
      </c>
      <c r="C569" s="1">
        <v>41389</v>
      </c>
      <c r="D569">
        <v>1540</v>
      </c>
      <c r="E569" t="s">
        <v>127</v>
      </c>
      <c r="F569">
        <v>3.45</v>
      </c>
      <c r="G569">
        <v>3.45</v>
      </c>
      <c r="H569">
        <v>1.5</v>
      </c>
      <c r="I569">
        <v>1.85</v>
      </c>
      <c r="J569">
        <v>1.85</v>
      </c>
      <c r="K569">
        <v>80</v>
      </c>
      <c r="L569">
        <v>308.49</v>
      </c>
      <c r="M569">
        <v>15750</v>
      </c>
      <c r="N569">
        <v>-750</v>
      </c>
      <c r="O569" s="1">
        <v>41381</v>
      </c>
    </row>
    <row r="570" spans="1:15">
      <c r="A570" t="str">
        <f t="shared" si="8"/>
        <v>ONGCCE320</v>
      </c>
      <c r="B570" t="s">
        <v>293</v>
      </c>
      <c r="C570" s="1">
        <v>41389</v>
      </c>
      <c r="D570">
        <v>320</v>
      </c>
      <c r="E570" t="s">
        <v>127</v>
      </c>
      <c r="F570">
        <v>14.2</v>
      </c>
      <c r="G570">
        <v>18</v>
      </c>
      <c r="H570">
        <v>11.5</v>
      </c>
      <c r="I570">
        <v>12.55</v>
      </c>
      <c r="J570">
        <v>12.55</v>
      </c>
      <c r="K570">
        <v>80</v>
      </c>
      <c r="L570">
        <v>267.64999999999998</v>
      </c>
      <c r="M570">
        <v>473000</v>
      </c>
      <c r="N570">
        <v>-18000</v>
      </c>
      <c r="O570" s="1">
        <v>41381</v>
      </c>
    </row>
    <row r="571" spans="1:15">
      <c r="A571" t="str">
        <f t="shared" si="8"/>
        <v>SINTEXCE50</v>
      </c>
      <c r="B571" t="s">
        <v>344</v>
      </c>
      <c r="C571" s="1">
        <v>41389</v>
      </c>
      <c r="D571">
        <v>50</v>
      </c>
      <c r="E571" t="s">
        <v>127</v>
      </c>
      <c r="F571">
        <v>0.9</v>
      </c>
      <c r="G571">
        <v>1.05</v>
      </c>
      <c r="H571">
        <v>0.4</v>
      </c>
      <c r="I571">
        <v>0.45</v>
      </c>
      <c r="J571">
        <v>0.45</v>
      </c>
      <c r="K571">
        <v>80</v>
      </c>
      <c r="L571">
        <v>162.13</v>
      </c>
      <c r="M571">
        <v>1216000</v>
      </c>
      <c r="N571">
        <v>88000</v>
      </c>
      <c r="O571" s="1">
        <v>41381</v>
      </c>
    </row>
    <row r="572" spans="1:15">
      <c r="A572" t="str">
        <f t="shared" si="8"/>
        <v>AUROPHARMAPE175</v>
      </c>
      <c r="B572" t="s">
        <v>340</v>
      </c>
      <c r="C572" s="1">
        <v>41389</v>
      </c>
      <c r="D572">
        <v>175</v>
      </c>
      <c r="E572" t="s">
        <v>261</v>
      </c>
      <c r="F572">
        <v>2.1</v>
      </c>
      <c r="G572">
        <v>2.5499999999999998</v>
      </c>
      <c r="H572">
        <v>1</v>
      </c>
      <c r="I572">
        <v>1.4</v>
      </c>
      <c r="J572">
        <v>1.4</v>
      </c>
      <c r="K572">
        <v>79</v>
      </c>
      <c r="L572">
        <v>278.82</v>
      </c>
      <c r="M572">
        <v>70000</v>
      </c>
      <c r="N572">
        <v>12000</v>
      </c>
      <c r="O572" s="1">
        <v>41381</v>
      </c>
    </row>
    <row r="573" spans="1:15">
      <c r="A573" t="str">
        <f t="shared" si="8"/>
        <v>BHELCE195</v>
      </c>
      <c r="B573" t="s">
        <v>299</v>
      </c>
      <c r="C573" s="1">
        <v>41389</v>
      </c>
      <c r="D573">
        <v>195</v>
      </c>
      <c r="E573" t="s">
        <v>127</v>
      </c>
      <c r="F573">
        <v>0.85</v>
      </c>
      <c r="G573">
        <v>1.1000000000000001</v>
      </c>
      <c r="H573">
        <v>0.6</v>
      </c>
      <c r="I573">
        <v>0.65</v>
      </c>
      <c r="J573">
        <v>0.65</v>
      </c>
      <c r="K573">
        <v>79</v>
      </c>
      <c r="L573">
        <v>154.76</v>
      </c>
      <c r="M573">
        <v>243000</v>
      </c>
      <c r="N573">
        <v>28000</v>
      </c>
      <c r="O573" s="1">
        <v>41381</v>
      </c>
    </row>
    <row r="574" spans="1:15">
      <c r="A574" t="str">
        <f t="shared" si="8"/>
        <v>IDFCPE145</v>
      </c>
      <c r="B574" t="s">
        <v>303</v>
      </c>
      <c r="C574" s="1">
        <v>41389</v>
      </c>
      <c r="D574">
        <v>145</v>
      </c>
      <c r="E574" t="s">
        <v>261</v>
      </c>
      <c r="F574">
        <v>0.8</v>
      </c>
      <c r="G574">
        <v>1.1000000000000001</v>
      </c>
      <c r="H574">
        <v>0.7</v>
      </c>
      <c r="I574">
        <v>0.9</v>
      </c>
      <c r="J574">
        <v>0.9</v>
      </c>
      <c r="K574">
        <v>79</v>
      </c>
      <c r="L574">
        <v>230.43</v>
      </c>
      <c r="M574">
        <v>164000</v>
      </c>
      <c r="N574">
        <v>-8000</v>
      </c>
      <c r="O574" s="1">
        <v>41381</v>
      </c>
    </row>
    <row r="575" spans="1:15">
      <c r="A575" t="str">
        <f t="shared" si="8"/>
        <v>IGLCE290</v>
      </c>
      <c r="B575" t="s">
        <v>376</v>
      </c>
      <c r="C575" s="1">
        <v>41389</v>
      </c>
      <c r="D575">
        <v>290</v>
      </c>
      <c r="E575" t="s">
        <v>127</v>
      </c>
      <c r="F575">
        <v>10.9</v>
      </c>
      <c r="G575">
        <v>10.9</v>
      </c>
      <c r="H575">
        <v>5.8</v>
      </c>
      <c r="I575">
        <v>6.1</v>
      </c>
      <c r="J575">
        <v>6.1</v>
      </c>
      <c r="K575">
        <v>79</v>
      </c>
      <c r="L575">
        <v>235.26</v>
      </c>
      <c r="M575">
        <v>60000</v>
      </c>
      <c r="N575">
        <v>7000</v>
      </c>
      <c r="O575" s="1">
        <v>41381</v>
      </c>
    </row>
    <row r="576" spans="1:15">
      <c r="A576" t="str">
        <f t="shared" si="8"/>
        <v>IGLCE360</v>
      </c>
      <c r="B576" t="s">
        <v>376</v>
      </c>
      <c r="C576" s="1">
        <v>41389</v>
      </c>
      <c r="D576">
        <v>360</v>
      </c>
      <c r="E576" t="s">
        <v>127</v>
      </c>
      <c r="F576">
        <v>1.05</v>
      </c>
      <c r="G576">
        <v>1.05</v>
      </c>
      <c r="H576">
        <v>0.2</v>
      </c>
      <c r="I576">
        <v>0.2</v>
      </c>
      <c r="J576">
        <v>0.2</v>
      </c>
      <c r="K576">
        <v>79</v>
      </c>
      <c r="L576">
        <v>284.64999999999998</v>
      </c>
      <c r="M576">
        <v>59000</v>
      </c>
      <c r="N576">
        <v>-23000</v>
      </c>
      <c r="O576" s="1">
        <v>41381</v>
      </c>
    </row>
    <row r="577" spans="1:15">
      <c r="A577" t="str">
        <f t="shared" si="8"/>
        <v>PUNJLLOYDCE55</v>
      </c>
      <c r="B577" t="s">
        <v>379</v>
      </c>
      <c r="C577" s="1">
        <v>41389</v>
      </c>
      <c r="D577">
        <v>55</v>
      </c>
      <c r="E577" t="s">
        <v>127</v>
      </c>
      <c r="F577">
        <v>1.45</v>
      </c>
      <c r="G577">
        <v>1.6</v>
      </c>
      <c r="H577">
        <v>0.65</v>
      </c>
      <c r="I577">
        <v>0.7</v>
      </c>
      <c r="J577">
        <v>0.7</v>
      </c>
      <c r="K577">
        <v>79</v>
      </c>
      <c r="L577">
        <v>355.18</v>
      </c>
      <c r="M577">
        <v>800000</v>
      </c>
      <c r="N577">
        <v>24000</v>
      </c>
      <c r="O577" s="1">
        <v>41381</v>
      </c>
    </row>
    <row r="578" spans="1:15">
      <c r="A578" t="str">
        <f t="shared" si="8"/>
        <v>STERPE87.5</v>
      </c>
      <c r="B578" t="s">
        <v>350</v>
      </c>
      <c r="C578" s="1">
        <v>41389</v>
      </c>
      <c r="D578">
        <v>87.5</v>
      </c>
      <c r="E578" t="s">
        <v>261</v>
      </c>
      <c r="F578">
        <v>3.3</v>
      </c>
      <c r="G578">
        <v>3.3</v>
      </c>
      <c r="H578">
        <v>1.2</v>
      </c>
      <c r="I578">
        <v>1.5</v>
      </c>
      <c r="J578">
        <v>1.5</v>
      </c>
      <c r="K578">
        <v>79</v>
      </c>
      <c r="L578">
        <v>282.37</v>
      </c>
      <c r="M578">
        <v>104000</v>
      </c>
      <c r="N578">
        <v>80000</v>
      </c>
      <c r="O578" s="1">
        <v>41381</v>
      </c>
    </row>
    <row r="579" spans="1:15">
      <c r="A579" t="str">
        <f t="shared" ref="A579:A642" si="9">B579&amp;E579&amp;D579</f>
        <v>UNIONBANKPE230</v>
      </c>
      <c r="B579" t="s">
        <v>363</v>
      </c>
      <c r="C579" s="1">
        <v>41389</v>
      </c>
      <c r="D579">
        <v>230</v>
      </c>
      <c r="E579" t="s">
        <v>261</v>
      </c>
      <c r="F579">
        <v>3.75</v>
      </c>
      <c r="G579">
        <v>7</v>
      </c>
      <c r="H579">
        <v>3.2</v>
      </c>
      <c r="I579">
        <v>5.05</v>
      </c>
      <c r="J579">
        <v>5.05</v>
      </c>
      <c r="K579">
        <v>79</v>
      </c>
      <c r="L579">
        <v>370.68</v>
      </c>
      <c r="M579">
        <v>48000</v>
      </c>
      <c r="N579">
        <v>4000</v>
      </c>
      <c r="O579" s="1">
        <v>41381</v>
      </c>
    </row>
    <row r="580" spans="1:15">
      <c r="A580" t="str">
        <f t="shared" si="9"/>
        <v>AUROPHARMAPE150</v>
      </c>
      <c r="B580" t="s">
        <v>340</v>
      </c>
      <c r="C580" s="1">
        <v>41389</v>
      </c>
      <c r="D580">
        <v>150</v>
      </c>
      <c r="E580" t="s">
        <v>261</v>
      </c>
      <c r="F580">
        <v>0.15</v>
      </c>
      <c r="G580">
        <v>0.3</v>
      </c>
      <c r="H580">
        <v>0.1</v>
      </c>
      <c r="I580">
        <v>0.25</v>
      </c>
      <c r="J580">
        <v>0.25</v>
      </c>
      <c r="K580">
        <v>78</v>
      </c>
      <c r="L580">
        <v>234.34</v>
      </c>
      <c r="M580">
        <v>612000</v>
      </c>
      <c r="N580">
        <v>-34000</v>
      </c>
      <c r="O580" s="1">
        <v>41381</v>
      </c>
    </row>
    <row r="581" spans="1:15">
      <c r="A581" t="str">
        <f t="shared" si="9"/>
        <v>HINDALCOCE97.5</v>
      </c>
      <c r="B581" t="s">
        <v>301</v>
      </c>
      <c r="C581" s="1">
        <v>41389</v>
      </c>
      <c r="D581">
        <v>97.5</v>
      </c>
      <c r="E581" t="s">
        <v>127</v>
      </c>
      <c r="F581">
        <v>0.9</v>
      </c>
      <c r="G581">
        <v>1</v>
      </c>
      <c r="H581">
        <v>0.5</v>
      </c>
      <c r="I581">
        <v>0.75</v>
      </c>
      <c r="J581">
        <v>0.75</v>
      </c>
      <c r="K581">
        <v>78</v>
      </c>
      <c r="L581">
        <v>153.26</v>
      </c>
      <c r="M581">
        <v>300000</v>
      </c>
      <c r="N581">
        <v>24000</v>
      </c>
      <c r="O581" s="1">
        <v>41381</v>
      </c>
    </row>
    <row r="582" spans="1:15">
      <c r="A582" t="str">
        <f t="shared" si="9"/>
        <v>HINDPETROCE310</v>
      </c>
      <c r="B582" t="s">
        <v>327</v>
      </c>
      <c r="C582" s="1">
        <v>41389</v>
      </c>
      <c r="D582">
        <v>310</v>
      </c>
      <c r="E582" t="s">
        <v>127</v>
      </c>
      <c r="F582">
        <v>7.5</v>
      </c>
      <c r="G582">
        <v>10.7</v>
      </c>
      <c r="H582">
        <v>4.4000000000000004</v>
      </c>
      <c r="I582">
        <v>4.8499999999999996</v>
      </c>
      <c r="J582">
        <v>4.8499999999999996</v>
      </c>
      <c r="K582">
        <v>78</v>
      </c>
      <c r="L582">
        <v>247.08</v>
      </c>
      <c r="M582">
        <v>39000</v>
      </c>
      <c r="N582">
        <v>4000</v>
      </c>
      <c r="O582" s="1">
        <v>41381</v>
      </c>
    </row>
    <row r="583" spans="1:15">
      <c r="A583" t="str">
        <f t="shared" si="9"/>
        <v>HDILCE55</v>
      </c>
      <c r="B583" t="s">
        <v>297</v>
      </c>
      <c r="C583" s="1">
        <v>41389</v>
      </c>
      <c r="D583">
        <v>55</v>
      </c>
      <c r="E583" t="s">
        <v>127</v>
      </c>
      <c r="F583">
        <v>1</v>
      </c>
      <c r="G583">
        <v>1</v>
      </c>
      <c r="H583">
        <v>0.3</v>
      </c>
      <c r="I583">
        <v>0.35</v>
      </c>
      <c r="J583">
        <v>0.35</v>
      </c>
      <c r="K583">
        <v>77</v>
      </c>
      <c r="L583">
        <v>171.22</v>
      </c>
      <c r="M583">
        <v>1896000</v>
      </c>
      <c r="N583">
        <v>-68000</v>
      </c>
      <c r="O583" s="1">
        <v>41381</v>
      </c>
    </row>
    <row r="584" spans="1:15">
      <c r="A584" t="str">
        <f t="shared" si="9"/>
        <v>INFYPE2650</v>
      </c>
      <c r="B584" t="s">
        <v>291</v>
      </c>
      <c r="C584" s="1">
        <v>41389</v>
      </c>
      <c r="D584">
        <v>2650</v>
      </c>
      <c r="E584" t="s">
        <v>261</v>
      </c>
      <c r="F584">
        <v>378.25</v>
      </c>
      <c r="G584">
        <v>389.5</v>
      </c>
      <c r="H584">
        <v>337</v>
      </c>
      <c r="I584">
        <v>362.3</v>
      </c>
      <c r="J584">
        <v>362.3</v>
      </c>
      <c r="K584">
        <v>77</v>
      </c>
      <c r="L584">
        <v>289.81</v>
      </c>
      <c r="M584">
        <v>63125</v>
      </c>
      <c r="N584">
        <v>-4250</v>
      </c>
      <c r="O584" s="1">
        <v>41381</v>
      </c>
    </row>
    <row r="585" spans="1:15">
      <c r="A585" t="str">
        <f t="shared" si="9"/>
        <v>ITCCE305</v>
      </c>
      <c r="B585" t="s">
        <v>300</v>
      </c>
      <c r="C585" s="1">
        <v>41389</v>
      </c>
      <c r="D585">
        <v>305</v>
      </c>
      <c r="E585" t="s">
        <v>127</v>
      </c>
      <c r="F585">
        <v>7.5</v>
      </c>
      <c r="G585">
        <v>10.4</v>
      </c>
      <c r="H585">
        <v>6.55</v>
      </c>
      <c r="I585">
        <v>10.15</v>
      </c>
      <c r="J585">
        <v>10.15</v>
      </c>
      <c r="K585">
        <v>77</v>
      </c>
      <c r="L585">
        <v>241.01</v>
      </c>
      <c r="M585">
        <v>77000</v>
      </c>
      <c r="N585">
        <v>-16000</v>
      </c>
      <c r="O585" s="1">
        <v>41381</v>
      </c>
    </row>
    <row r="586" spans="1:15">
      <c r="A586" t="str">
        <f t="shared" si="9"/>
        <v>STERPE90</v>
      </c>
      <c r="B586" t="s">
        <v>350</v>
      </c>
      <c r="C586" s="1">
        <v>41389</v>
      </c>
      <c r="D586">
        <v>90</v>
      </c>
      <c r="E586" t="s">
        <v>261</v>
      </c>
      <c r="F586">
        <v>5</v>
      </c>
      <c r="G586">
        <v>5.05</v>
      </c>
      <c r="H586">
        <v>2.35</v>
      </c>
      <c r="I586">
        <v>3.2</v>
      </c>
      <c r="J586">
        <v>3.2</v>
      </c>
      <c r="K586">
        <v>77</v>
      </c>
      <c r="L586">
        <v>287.69</v>
      </c>
      <c r="M586">
        <v>372000</v>
      </c>
      <c r="N586">
        <v>-64000</v>
      </c>
      <c r="O586" s="1">
        <v>41381</v>
      </c>
    </row>
    <row r="587" spans="1:15">
      <c r="A587" t="str">
        <f t="shared" si="9"/>
        <v>TCSCE1420</v>
      </c>
      <c r="B587" t="s">
        <v>305</v>
      </c>
      <c r="C587" s="1">
        <v>41389</v>
      </c>
      <c r="D587">
        <v>1420</v>
      </c>
      <c r="E587" t="s">
        <v>127</v>
      </c>
      <c r="F587">
        <v>85.4</v>
      </c>
      <c r="G587">
        <v>89.25</v>
      </c>
      <c r="H587">
        <v>71.900000000000006</v>
      </c>
      <c r="I587">
        <v>73.7</v>
      </c>
      <c r="J587">
        <v>73.7</v>
      </c>
      <c r="K587">
        <v>77</v>
      </c>
      <c r="L587">
        <v>289.47000000000003</v>
      </c>
      <c r="M587">
        <v>9250</v>
      </c>
      <c r="N587">
        <v>-2000</v>
      </c>
      <c r="O587" s="1">
        <v>41381</v>
      </c>
    </row>
    <row r="588" spans="1:15">
      <c r="A588" t="str">
        <f t="shared" si="9"/>
        <v>APOLLOTYRECE90</v>
      </c>
      <c r="B588" t="s">
        <v>333</v>
      </c>
      <c r="C588" s="1">
        <v>41389</v>
      </c>
      <c r="D588">
        <v>90</v>
      </c>
      <c r="E588" t="s">
        <v>127</v>
      </c>
      <c r="F588">
        <v>0.65</v>
      </c>
      <c r="G588">
        <v>0.8</v>
      </c>
      <c r="H588">
        <v>0.55000000000000004</v>
      </c>
      <c r="I588">
        <v>0.6</v>
      </c>
      <c r="J588">
        <v>0.6</v>
      </c>
      <c r="K588">
        <v>76</v>
      </c>
      <c r="L588">
        <v>275.68</v>
      </c>
      <c r="M588">
        <v>364000</v>
      </c>
      <c r="N588">
        <v>48000</v>
      </c>
      <c r="O588" s="1">
        <v>41381</v>
      </c>
    </row>
    <row r="589" spans="1:15">
      <c r="A589" t="str">
        <f t="shared" si="9"/>
        <v>UNIPHOSCE130</v>
      </c>
      <c r="B589" t="s">
        <v>428</v>
      </c>
      <c r="C589" s="1">
        <v>41389</v>
      </c>
      <c r="D589">
        <v>130</v>
      </c>
      <c r="E589" t="s">
        <v>127</v>
      </c>
      <c r="F589">
        <v>0.8</v>
      </c>
      <c r="G589">
        <v>2.5</v>
      </c>
      <c r="H589">
        <v>0.65</v>
      </c>
      <c r="I589">
        <v>2.25</v>
      </c>
      <c r="J589">
        <v>2.25</v>
      </c>
      <c r="K589">
        <v>76</v>
      </c>
      <c r="L589">
        <v>199.67</v>
      </c>
      <c r="M589">
        <v>126000</v>
      </c>
      <c r="N589">
        <v>40000</v>
      </c>
      <c r="O589" s="1">
        <v>41381</v>
      </c>
    </row>
    <row r="590" spans="1:15">
      <c r="A590" t="str">
        <f t="shared" si="9"/>
        <v>AUROPHARMAPE160</v>
      </c>
      <c r="B590" t="s">
        <v>340</v>
      </c>
      <c r="C590" s="1">
        <v>41389</v>
      </c>
      <c r="D590">
        <v>160</v>
      </c>
      <c r="E590" t="s">
        <v>261</v>
      </c>
      <c r="F590">
        <v>0.55000000000000004</v>
      </c>
      <c r="G590">
        <v>0.55000000000000004</v>
      </c>
      <c r="H590">
        <v>0.25</v>
      </c>
      <c r="I590">
        <v>0.4</v>
      </c>
      <c r="J590">
        <v>0.4</v>
      </c>
      <c r="K590">
        <v>75</v>
      </c>
      <c r="L590">
        <v>240.54</v>
      </c>
      <c r="M590">
        <v>454000</v>
      </c>
      <c r="N590">
        <v>-12000</v>
      </c>
      <c r="O590" s="1">
        <v>41381</v>
      </c>
    </row>
    <row r="591" spans="1:15">
      <c r="A591" t="str">
        <f t="shared" si="9"/>
        <v>DISHTVCE75</v>
      </c>
      <c r="B591" t="s">
        <v>352</v>
      </c>
      <c r="C591" s="1">
        <v>41389</v>
      </c>
      <c r="D591">
        <v>75</v>
      </c>
      <c r="E591" t="s">
        <v>127</v>
      </c>
      <c r="F591">
        <v>0.3</v>
      </c>
      <c r="G591">
        <v>0.5</v>
      </c>
      <c r="H591">
        <v>0.25</v>
      </c>
      <c r="I591">
        <v>0.4</v>
      </c>
      <c r="J591">
        <v>0.4</v>
      </c>
      <c r="K591">
        <v>75</v>
      </c>
      <c r="L591">
        <v>226.1</v>
      </c>
      <c r="M591">
        <v>460000</v>
      </c>
      <c r="N591">
        <v>-4000</v>
      </c>
      <c r="O591" s="1">
        <v>41381</v>
      </c>
    </row>
    <row r="592" spans="1:15">
      <c r="A592" t="str">
        <f t="shared" si="9"/>
        <v>HEXAWARECE95</v>
      </c>
      <c r="B592" t="s">
        <v>348</v>
      </c>
      <c r="C592" s="1">
        <v>41389</v>
      </c>
      <c r="D592">
        <v>95</v>
      </c>
      <c r="E592" t="s">
        <v>127</v>
      </c>
      <c r="F592">
        <v>1.75</v>
      </c>
      <c r="G592">
        <v>1.75</v>
      </c>
      <c r="H592">
        <v>0.7</v>
      </c>
      <c r="I592">
        <v>0.8</v>
      </c>
      <c r="J592">
        <v>0.8</v>
      </c>
      <c r="K592">
        <v>75</v>
      </c>
      <c r="L592">
        <v>144.19999999999999</v>
      </c>
      <c r="M592">
        <v>212000</v>
      </c>
      <c r="N592">
        <v>2000</v>
      </c>
      <c r="O592" s="1">
        <v>41381</v>
      </c>
    </row>
    <row r="593" spans="1:15">
      <c r="A593" t="str">
        <f t="shared" si="9"/>
        <v>IDEACE115</v>
      </c>
      <c r="B593" t="s">
        <v>317</v>
      </c>
      <c r="C593" s="1">
        <v>41389</v>
      </c>
      <c r="D593">
        <v>115</v>
      </c>
      <c r="E593" t="s">
        <v>127</v>
      </c>
      <c r="F593">
        <v>1.7</v>
      </c>
      <c r="G593">
        <v>2.5</v>
      </c>
      <c r="H593">
        <v>1.25</v>
      </c>
      <c r="I593">
        <v>1.35</v>
      </c>
      <c r="J593">
        <v>1.35</v>
      </c>
      <c r="K593">
        <v>75</v>
      </c>
      <c r="L593">
        <v>350.18</v>
      </c>
      <c r="M593">
        <v>284000</v>
      </c>
      <c r="N593">
        <v>0</v>
      </c>
      <c r="O593" s="1">
        <v>41381</v>
      </c>
    </row>
    <row r="594" spans="1:15">
      <c r="A594" t="str">
        <f t="shared" si="9"/>
        <v>MARUTIPE1480</v>
      </c>
      <c r="B594" t="s">
        <v>307</v>
      </c>
      <c r="C594" s="1">
        <v>41389</v>
      </c>
      <c r="D594">
        <v>1480</v>
      </c>
      <c r="E594" t="s">
        <v>261</v>
      </c>
      <c r="F594">
        <v>33</v>
      </c>
      <c r="G594">
        <v>33</v>
      </c>
      <c r="H594">
        <v>18.05</v>
      </c>
      <c r="I594">
        <v>20.350000000000001</v>
      </c>
      <c r="J594">
        <v>20.350000000000001</v>
      </c>
      <c r="K594">
        <v>75</v>
      </c>
      <c r="L594">
        <v>281.97000000000003</v>
      </c>
      <c r="M594">
        <v>9500</v>
      </c>
      <c r="N594">
        <v>4250</v>
      </c>
      <c r="O594" s="1">
        <v>41381</v>
      </c>
    </row>
    <row r="595" spans="1:15">
      <c r="A595" t="str">
        <f t="shared" si="9"/>
        <v>ALBKPE130</v>
      </c>
      <c r="B595" t="s">
        <v>356</v>
      </c>
      <c r="C595" s="1">
        <v>41389</v>
      </c>
      <c r="D595">
        <v>130</v>
      </c>
      <c r="E595" t="s">
        <v>261</v>
      </c>
      <c r="F595">
        <v>0.95</v>
      </c>
      <c r="G595">
        <v>1.8</v>
      </c>
      <c r="H595">
        <v>0.65</v>
      </c>
      <c r="I595">
        <v>1.05</v>
      </c>
      <c r="J595">
        <v>1.05</v>
      </c>
      <c r="K595">
        <v>74</v>
      </c>
      <c r="L595">
        <v>193.91</v>
      </c>
      <c r="M595">
        <v>136000</v>
      </c>
      <c r="N595">
        <v>4000</v>
      </c>
      <c r="O595" s="1">
        <v>41381</v>
      </c>
    </row>
    <row r="596" spans="1:15">
      <c r="A596" t="str">
        <f t="shared" si="9"/>
        <v>GAILCE320</v>
      </c>
      <c r="B596" t="s">
        <v>364</v>
      </c>
      <c r="C596" s="1">
        <v>41389</v>
      </c>
      <c r="D596">
        <v>320</v>
      </c>
      <c r="E596" t="s">
        <v>127</v>
      </c>
      <c r="F596">
        <v>7.7</v>
      </c>
      <c r="G596">
        <v>9.65</v>
      </c>
      <c r="H596">
        <v>0.75</v>
      </c>
      <c r="I596">
        <v>6.35</v>
      </c>
      <c r="J596">
        <v>6.35</v>
      </c>
      <c r="K596">
        <v>74</v>
      </c>
      <c r="L596">
        <v>242.63</v>
      </c>
      <c r="M596">
        <v>72000</v>
      </c>
      <c r="N596">
        <v>-27000</v>
      </c>
      <c r="O596" s="1">
        <v>41381</v>
      </c>
    </row>
    <row r="597" spans="1:15">
      <c r="A597" t="str">
        <f t="shared" si="9"/>
        <v>LTCE1600</v>
      </c>
      <c r="B597" t="s">
        <v>289</v>
      </c>
      <c r="C597" s="1">
        <v>41389</v>
      </c>
      <c r="D597">
        <v>1600</v>
      </c>
      <c r="E597" t="s">
        <v>127</v>
      </c>
      <c r="F597">
        <v>1</v>
      </c>
      <c r="G597">
        <v>2</v>
      </c>
      <c r="H597">
        <v>0.8</v>
      </c>
      <c r="I597">
        <v>1</v>
      </c>
      <c r="J597">
        <v>1</v>
      </c>
      <c r="K597">
        <v>74</v>
      </c>
      <c r="L597">
        <v>296.22000000000003</v>
      </c>
      <c r="M597">
        <v>150250</v>
      </c>
      <c r="N597">
        <v>7000</v>
      </c>
      <c r="O597" s="1">
        <v>41381</v>
      </c>
    </row>
    <row r="598" spans="1:15">
      <c r="A598" t="str">
        <f t="shared" si="9"/>
        <v>PFCPE190</v>
      </c>
      <c r="B598" t="s">
        <v>319</v>
      </c>
      <c r="C598" s="1">
        <v>41389</v>
      </c>
      <c r="D598">
        <v>190</v>
      </c>
      <c r="E598" t="s">
        <v>261</v>
      </c>
      <c r="F598">
        <v>1.75</v>
      </c>
      <c r="G598">
        <v>3.5</v>
      </c>
      <c r="H598">
        <v>1.2</v>
      </c>
      <c r="I598">
        <v>3.3</v>
      </c>
      <c r="J598">
        <v>3.3</v>
      </c>
      <c r="K598">
        <v>74</v>
      </c>
      <c r="L598">
        <v>284.66000000000003</v>
      </c>
      <c r="M598">
        <v>130000</v>
      </c>
      <c r="N598">
        <v>-8000</v>
      </c>
      <c r="O598" s="1">
        <v>41381</v>
      </c>
    </row>
    <row r="599" spans="1:15">
      <c r="A599" t="str">
        <f t="shared" si="9"/>
        <v>RCOMPE60</v>
      </c>
      <c r="B599" t="s">
        <v>294</v>
      </c>
      <c r="C599" s="1">
        <v>41389</v>
      </c>
      <c r="D599">
        <v>60</v>
      </c>
      <c r="E599" t="s">
        <v>261</v>
      </c>
      <c r="F599">
        <v>0.1</v>
      </c>
      <c r="G599">
        <v>0.15</v>
      </c>
      <c r="H599">
        <v>0.1</v>
      </c>
      <c r="I599">
        <v>0.1</v>
      </c>
      <c r="J599">
        <v>0.1</v>
      </c>
      <c r="K599">
        <v>74</v>
      </c>
      <c r="L599">
        <v>177.9</v>
      </c>
      <c r="M599">
        <v>1984000</v>
      </c>
      <c r="N599">
        <v>-160000</v>
      </c>
      <c r="O599" s="1">
        <v>41381</v>
      </c>
    </row>
    <row r="600" spans="1:15">
      <c r="A600" t="str">
        <f t="shared" si="9"/>
        <v>RECLTDPE220</v>
      </c>
      <c r="B600" t="s">
        <v>321</v>
      </c>
      <c r="C600" s="1">
        <v>41389</v>
      </c>
      <c r="D600">
        <v>220</v>
      </c>
      <c r="E600" t="s">
        <v>261</v>
      </c>
      <c r="F600">
        <v>3.85</v>
      </c>
      <c r="G600">
        <v>6.1</v>
      </c>
      <c r="H600">
        <v>2.15</v>
      </c>
      <c r="I600">
        <v>6.1</v>
      </c>
      <c r="J600">
        <v>6.1</v>
      </c>
      <c r="K600">
        <v>74</v>
      </c>
      <c r="L600">
        <v>165.69</v>
      </c>
      <c r="M600">
        <v>25000</v>
      </c>
      <c r="N600">
        <v>-8000</v>
      </c>
      <c r="O600" s="1">
        <v>41381</v>
      </c>
    </row>
    <row r="601" spans="1:15">
      <c r="A601" t="str">
        <f t="shared" si="9"/>
        <v>TCSCE1560</v>
      </c>
      <c r="B601" t="s">
        <v>305</v>
      </c>
      <c r="C601" s="1">
        <v>41389</v>
      </c>
      <c r="D601">
        <v>1560</v>
      </c>
      <c r="E601" t="s">
        <v>127</v>
      </c>
      <c r="F601">
        <v>33.65</v>
      </c>
      <c r="G601">
        <v>33.65</v>
      </c>
      <c r="H601">
        <v>10.199999999999999</v>
      </c>
      <c r="I601">
        <v>15.1</v>
      </c>
      <c r="J601">
        <v>15.1</v>
      </c>
      <c r="K601">
        <v>74</v>
      </c>
      <c r="L601">
        <v>292.12</v>
      </c>
      <c r="M601">
        <v>31000</v>
      </c>
      <c r="N601">
        <v>6500</v>
      </c>
      <c r="O601" s="1">
        <v>41381</v>
      </c>
    </row>
    <row r="602" spans="1:15">
      <c r="A602" t="str">
        <f t="shared" si="9"/>
        <v>CIPLACE420</v>
      </c>
      <c r="B602" t="s">
        <v>336</v>
      </c>
      <c r="C602" s="1">
        <v>41389</v>
      </c>
      <c r="D602">
        <v>420</v>
      </c>
      <c r="E602" t="s">
        <v>127</v>
      </c>
      <c r="F602">
        <v>1.9</v>
      </c>
      <c r="G602">
        <v>1.9</v>
      </c>
      <c r="H602">
        <v>0.8</v>
      </c>
      <c r="I602">
        <v>1.25</v>
      </c>
      <c r="J602">
        <v>1.25</v>
      </c>
      <c r="K602">
        <v>73</v>
      </c>
      <c r="L602">
        <v>307.43</v>
      </c>
      <c r="M602">
        <v>213000</v>
      </c>
      <c r="N602">
        <v>-3000</v>
      </c>
      <c r="O602" s="1">
        <v>41381</v>
      </c>
    </row>
    <row r="603" spans="1:15">
      <c r="A603" t="str">
        <f t="shared" si="9"/>
        <v>EXIDEINDPE125</v>
      </c>
      <c r="B603" t="s">
        <v>388</v>
      </c>
      <c r="C603" s="1">
        <v>41389</v>
      </c>
      <c r="D603">
        <v>125</v>
      </c>
      <c r="E603" t="s">
        <v>261</v>
      </c>
      <c r="F603">
        <v>1</v>
      </c>
      <c r="G603">
        <v>3</v>
      </c>
      <c r="H603">
        <v>0.05</v>
      </c>
      <c r="I603">
        <v>0.9</v>
      </c>
      <c r="J603">
        <v>0.9</v>
      </c>
      <c r="K603">
        <v>73</v>
      </c>
      <c r="L603">
        <v>184.91</v>
      </c>
      <c r="M603">
        <v>20000</v>
      </c>
      <c r="N603">
        <v>20000</v>
      </c>
      <c r="O603" s="1">
        <v>41381</v>
      </c>
    </row>
    <row r="604" spans="1:15">
      <c r="A604" t="str">
        <f t="shared" si="9"/>
        <v>GMRINFRACE25</v>
      </c>
      <c r="B604" t="s">
        <v>332</v>
      </c>
      <c r="C604" s="1">
        <v>41389</v>
      </c>
      <c r="D604">
        <v>25</v>
      </c>
      <c r="E604" t="s">
        <v>127</v>
      </c>
      <c r="F604">
        <v>0.2</v>
      </c>
      <c r="G604">
        <v>0.25</v>
      </c>
      <c r="H604">
        <v>0.1</v>
      </c>
      <c r="I604">
        <v>0.1</v>
      </c>
      <c r="J604">
        <v>0.1</v>
      </c>
      <c r="K604">
        <v>73</v>
      </c>
      <c r="L604">
        <v>183.7</v>
      </c>
      <c r="M604">
        <v>3120000</v>
      </c>
      <c r="N604">
        <v>230000</v>
      </c>
      <c r="O604" s="1">
        <v>41381</v>
      </c>
    </row>
    <row r="605" spans="1:15">
      <c r="A605" t="str">
        <f t="shared" si="9"/>
        <v>INFYCE3050</v>
      </c>
      <c r="B605" t="s">
        <v>291</v>
      </c>
      <c r="C605" s="1">
        <v>41389</v>
      </c>
      <c r="D605">
        <v>3050</v>
      </c>
      <c r="E605" t="s">
        <v>127</v>
      </c>
      <c r="F605">
        <v>0.1</v>
      </c>
      <c r="G605">
        <v>0.75</v>
      </c>
      <c r="H605">
        <v>0.1</v>
      </c>
      <c r="I605">
        <v>0.75</v>
      </c>
      <c r="J605">
        <v>0.75</v>
      </c>
      <c r="K605">
        <v>73</v>
      </c>
      <c r="L605">
        <v>278.36</v>
      </c>
      <c r="M605">
        <v>124875</v>
      </c>
      <c r="N605">
        <v>-5250</v>
      </c>
      <c r="O605" s="1">
        <v>41381</v>
      </c>
    </row>
    <row r="606" spans="1:15">
      <c r="A606" t="str">
        <f t="shared" si="9"/>
        <v>ONGCPE300</v>
      </c>
      <c r="B606" t="s">
        <v>293</v>
      </c>
      <c r="C606" s="1">
        <v>41389</v>
      </c>
      <c r="D606">
        <v>300</v>
      </c>
      <c r="E606" t="s">
        <v>261</v>
      </c>
      <c r="F606">
        <v>0.25</v>
      </c>
      <c r="G606">
        <v>0.6</v>
      </c>
      <c r="H606">
        <v>0.25</v>
      </c>
      <c r="I606">
        <v>0.5</v>
      </c>
      <c r="J606">
        <v>0.5</v>
      </c>
      <c r="K606">
        <v>73</v>
      </c>
      <c r="L606">
        <v>219.29</v>
      </c>
      <c r="M606">
        <v>762000</v>
      </c>
      <c r="N606">
        <v>-26000</v>
      </c>
      <c r="O606" s="1">
        <v>41381</v>
      </c>
    </row>
    <row r="607" spans="1:15">
      <c r="A607" t="str">
        <f t="shared" si="9"/>
        <v>SESAGOACE155</v>
      </c>
      <c r="B607" t="s">
        <v>369</v>
      </c>
      <c r="C607" s="1">
        <v>41389</v>
      </c>
      <c r="D607">
        <v>155</v>
      </c>
      <c r="E607" t="s">
        <v>127</v>
      </c>
      <c r="F607">
        <v>1.6</v>
      </c>
      <c r="G607">
        <v>3.1</v>
      </c>
      <c r="H607">
        <v>1.4</v>
      </c>
      <c r="I607">
        <v>2.75</v>
      </c>
      <c r="J607">
        <v>2.75</v>
      </c>
      <c r="K607">
        <v>73</v>
      </c>
      <c r="L607">
        <v>229.94</v>
      </c>
      <c r="M607">
        <v>120000</v>
      </c>
      <c r="N607">
        <v>46000</v>
      </c>
      <c r="O607" s="1">
        <v>41381</v>
      </c>
    </row>
    <row r="608" spans="1:15">
      <c r="A608" t="str">
        <f t="shared" si="9"/>
        <v>SINTEXCE47.5</v>
      </c>
      <c r="B608" t="s">
        <v>344</v>
      </c>
      <c r="C608" s="1">
        <v>41389</v>
      </c>
      <c r="D608">
        <v>47.5</v>
      </c>
      <c r="E608" t="s">
        <v>127</v>
      </c>
      <c r="F608">
        <v>2</v>
      </c>
      <c r="G608">
        <v>2</v>
      </c>
      <c r="H608">
        <v>1</v>
      </c>
      <c r="I608">
        <v>1.2</v>
      </c>
      <c r="J608">
        <v>1.2</v>
      </c>
      <c r="K608">
        <v>73</v>
      </c>
      <c r="L608">
        <v>143.05000000000001</v>
      </c>
      <c r="M608">
        <v>484000</v>
      </c>
      <c r="N608">
        <v>40000</v>
      </c>
      <c r="O608" s="1">
        <v>41381</v>
      </c>
    </row>
    <row r="609" spans="1:15">
      <c r="A609" t="str">
        <f t="shared" si="9"/>
        <v>WIPROCE410</v>
      </c>
      <c r="B609" t="s">
        <v>331</v>
      </c>
      <c r="C609" s="1">
        <v>41389</v>
      </c>
      <c r="D609">
        <v>410</v>
      </c>
      <c r="E609" t="s">
        <v>127</v>
      </c>
      <c r="F609">
        <v>3.45</v>
      </c>
      <c r="G609">
        <v>4.0999999999999996</v>
      </c>
      <c r="H609">
        <v>1.75</v>
      </c>
      <c r="I609">
        <v>1.95</v>
      </c>
      <c r="J609">
        <v>1.95</v>
      </c>
      <c r="K609">
        <v>73</v>
      </c>
      <c r="L609">
        <v>150.63</v>
      </c>
      <c r="M609">
        <v>110000</v>
      </c>
      <c r="N609">
        <v>7000</v>
      </c>
      <c r="O609" s="1">
        <v>41381</v>
      </c>
    </row>
    <row r="610" spans="1:15">
      <c r="A610" t="str">
        <f t="shared" si="9"/>
        <v>BAJAJ-AUTOPE1750</v>
      </c>
      <c r="B610" t="s">
        <v>262</v>
      </c>
      <c r="C610" s="1">
        <v>41389</v>
      </c>
      <c r="D610">
        <v>1750</v>
      </c>
      <c r="E610" t="s">
        <v>261</v>
      </c>
      <c r="F610">
        <v>26.65</v>
      </c>
      <c r="G610">
        <v>26.65</v>
      </c>
      <c r="H610">
        <v>15</v>
      </c>
      <c r="I610">
        <v>17.850000000000001</v>
      </c>
      <c r="J610">
        <v>17.850000000000001</v>
      </c>
      <c r="K610">
        <v>72</v>
      </c>
      <c r="L610">
        <v>159.15</v>
      </c>
      <c r="M610">
        <v>6500</v>
      </c>
      <c r="N610">
        <v>1500</v>
      </c>
      <c r="O610" s="1">
        <v>41381</v>
      </c>
    </row>
    <row r="611" spans="1:15">
      <c r="A611" t="str">
        <f t="shared" si="9"/>
        <v>CAIRNPE280</v>
      </c>
      <c r="B611" t="s">
        <v>312</v>
      </c>
      <c r="C611" s="1">
        <v>41389</v>
      </c>
      <c r="D611">
        <v>280</v>
      </c>
      <c r="E611" t="s">
        <v>261</v>
      </c>
      <c r="F611">
        <v>2.6</v>
      </c>
      <c r="G611">
        <v>3.3</v>
      </c>
      <c r="H611">
        <v>2.35</v>
      </c>
      <c r="I611">
        <v>2.5499999999999998</v>
      </c>
      <c r="J611">
        <v>2.5499999999999998</v>
      </c>
      <c r="K611">
        <v>72</v>
      </c>
      <c r="L611">
        <v>203.57</v>
      </c>
      <c r="M611">
        <v>176000</v>
      </c>
      <c r="N611">
        <v>10000</v>
      </c>
      <c r="O611" s="1">
        <v>41381</v>
      </c>
    </row>
    <row r="612" spans="1:15">
      <c r="A612" t="str">
        <f t="shared" si="9"/>
        <v>DLFCE290</v>
      </c>
      <c r="B612" t="s">
        <v>288</v>
      </c>
      <c r="C612" s="1">
        <v>41389</v>
      </c>
      <c r="D612">
        <v>290</v>
      </c>
      <c r="E612" t="s">
        <v>127</v>
      </c>
      <c r="F612">
        <v>0.3</v>
      </c>
      <c r="G612">
        <v>0.35</v>
      </c>
      <c r="H612">
        <v>0.15</v>
      </c>
      <c r="I612">
        <v>0.2</v>
      </c>
      <c r="J612">
        <v>0.2</v>
      </c>
      <c r="K612">
        <v>72</v>
      </c>
      <c r="L612">
        <v>208.99</v>
      </c>
      <c r="M612">
        <v>323000</v>
      </c>
      <c r="N612">
        <v>-13000</v>
      </c>
      <c r="O612" s="1">
        <v>41381</v>
      </c>
    </row>
    <row r="613" spans="1:15">
      <c r="A613" t="str">
        <f t="shared" si="9"/>
        <v>HEROMOTOCOPE1460</v>
      </c>
      <c r="B613" t="s">
        <v>135</v>
      </c>
      <c r="C613" s="1">
        <v>41389</v>
      </c>
      <c r="D613">
        <v>1460</v>
      </c>
      <c r="E613" t="s">
        <v>261</v>
      </c>
      <c r="F613">
        <v>18.7</v>
      </c>
      <c r="G613">
        <v>26.6</v>
      </c>
      <c r="H613">
        <v>13.65</v>
      </c>
      <c r="I613">
        <v>19.3</v>
      </c>
      <c r="J613">
        <v>19.3</v>
      </c>
      <c r="K613">
        <v>72</v>
      </c>
      <c r="L613">
        <v>133.04</v>
      </c>
      <c r="M613">
        <v>11500</v>
      </c>
      <c r="N613">
        <v>8125</v>
      </c>
      <c r="O613" s="1">
        <v>41381</v>
      </c>
    </row>
    <row r="614" spans="1:15">
      <c r="A614" t="str">
        <f t="shared" si="9"/>
        <v>ADANIENTPE210</v>
      </c>
      <c r="B614" t="s">
        <v>351</v>
      </c>
      <c r="C614" s="1">
        <v>41389</v>
      </c>
      <c r="D614">
        <v>210</v>
      </c>
      <c r="E614" t="s">
        <v>261</v>
      </c>
      <c r="F614">
        <v>2.85</v>
      </c>
      <c r="G614">
        <v>4.55</v>
      </c>
      <c r="H614">
        <v>2.1</v>
      </c>
      <c r="I614">
        <v>4.05</v>
      </c>
      <c r="J614">
        <v>4.05</v>
      </c>
      <c r="K614">
        <v>71</v>
      </c>
      <c r="L614">
        <v>302.92</v>
      </c>
      <c r="M614">
        <v>84000</v>
      </c>
      <c r="N614">
        <v>-40000</v>
      </c>
      <c r="O614" s="1">
        <v>41381</v>
      </c>
    </row>
    <row r="615" spans="1:15">
      <c r="A615" t="str">
        <f t="shared" si="9"/>
        <v>BPCLCE420</v>
      </c>
      <c r="B615" t="s">
        <v>320</v>
      </c>
      <c r="C615" s="1">
        <v>41389</v>
      </c>
      <c r="D615">
        <v>420</v>
      </c>
      <c r="E615" t="s">
        <v>127</v>
      </c>
      <c r="F615">
        <v>2.5</v>
      </c>
      <c r="G615">
        <v>4.3</v>
      </c>
      <c r="H615">
        <v>1.6</v>
      </c>
      <c r="I615">
        <v>2.2000000000000002</v>
      </c>
      <c r="J615">
        <v>2.2000000000000002</v>
      </c>
      <c r="K615">
        <v>71</v>
      </c>
      <c r="L615">
        <v>300.22000000000003</v>
      </c>
      <c r="M615">
        <v>62000</v>
      </c>
      <c r="N615">
        <v>2000</v>
      </c>
      <c r="O615" s="1">
        <v>41381</v>
      </c>
    </row>
    <row r="616" spans="1:15">
      <c r="A616" t="str">
        <f t="shared" si="9"/>
        <v>BPCLPE400</v>
      </c>
      <c r="B616" t="s">
        <v>320</v>
      </c>
      <c r="C616" s="1">
        <v>41389</v>
      </c>
      <c r="D616">
        <v>400</v>
      </c>
      <c r="E616" t="s">
        <v>261</v>
      </c>
      <c r="F616">
        <v>7.45</v>
      </c>
      <c r="G616">
        <v>9.1999999999999993</v>
      </c>
      <c r="H616">
        <v>5.2</v>
      </c>
      <c r="I616">
        <v>8.15</v>
      </c>
      <c r="J616">
        <v>8.15</v>
      </c>
      <c r="K616">
        <v>71</v>
      </c>
      <c r="L616">
        <v>289.06</v>
      </c>
      <c r="M616">
        <v>46000</v>
      </c>
      <c r="N616">
        <v>6000</v>
      </c>
      <c r="O616" s="1">
        <v>41381</v>
      </c>
    </row>
    <row r="617" spans="1:15">
      <c r="A617" t="str">
        <f t="shared" si="9"/>
        <v>RANBAXYCE450</v>
      </c>
      <c r="B617" t="s">
        <v>304</v>
      </c>
      <c r="C617" s="1">
        <v>41389</v>
      </c>
      <c r="D617">
        <v>450</v>
      </c>
      <c r="E617" t="s">
        <v>127</v>
      </c>
      <c r="F617">
        <v>7.5</v>
      </c>
      <c r="G617">
        <v>8.1</v>
      </c>
      <c r="H617">
        <v>5.15</v>
      </c>
      <c r="I617">
        <v>6.45</v>
      </c>
      <c r="J617">
        <v>6.45</v>
      </c>
      <c r="K617">
        <v>71</v>
      </c>
      <c r="L617">
        <v>162.1</v>
      </c>
      <c r="M617">
        <v>54500</v>
      </c>
      <c r="N617">
        <v>-3000</v>
      </c>
      <c r="O617" s="1">
        <v>41381</v>
      </c>
    </row>
    <row r="618" spans="1:15">
      <c r="A618" t="str">
        <f t="shared" si="9"/>
        <v>HDILCE50</v>
      </c>
      <c r="B618" t="s">
        <v>297</v>
      </c>
      <c r="C618" s="1">
        <v>41389</v>
      </c>
      <c r="D618">
        <v>50</v>
      </c>
      <c r="E618" t="s">
        <v>127</v>
      </c>
      <c r="F618">
        <v>2</v>
      </c>
      <c r="G618">
        <v>2.85</v>
      </c>
      <c r="H618">
        <v>1.25</v>
      </c>
      <c r="I618">
        <v>1.35</v>
      </c>
      <c r="J618">
        <v>1.35</v>
      </c>
      <c r="K618">
        <v>70</v>
      </c>
      <c r="L618">
        <v>145.59</v>
      </c>
      <c r="M618">
        <v>1504000</v>
      </c>
      <c r="N618">
        <v>-84000</v>
      </c>
      <c r="O618" s="1">
        <v>41381</v>
      </c>
    </row>
    <row r="619" spans="1:15">
      <c r="A619" t="str">
        <f t="shared" si="9"/>
        <v>IDFCCE165</v>
      </c>
      <c r="B619" t="s">
        <v>303</v>
      </c>
      <c r="C619" s="1">
        <v>41389</v>
      </c>
      <c r="D619">
        <v>165</v>
      </c>
      <c r="E619" t="s">
        <v>127</v>
      </c>
      <c r="F619">
        <v>1</v>
      </c>
      <c r="G619">
        <v>1</v>
      </c>
      <c r="H619">
        <v>0.45</v>
      </c>
      <c r="I619">
        <v>0.55000000000000004</v>
      </c>
      <c r="J619">
        <v>0.55000000000000004</v>
      </c>
      <c r="K619">
        <v>70</v>
      </c>
      <c r="L619">
        <v>232.09</v>
      </c>
      <c r="M619">
        <v>100000</v>
      </c>
      <c r="N619">
        <v>40000</v>
      </c>
      <c r="O619" s="1">
        <v>41381</v>
      </c>
    </row>
    <row r="620" spans="1:15">
      <c r="A620" t="str">
        <f t="shared" si="9"/>
        <v>IRBCE130</v>
      </c>
      <c r="B620" t="s">
        <v>360</v>
      </c>
      <c r="C620" s="1">
        <v>41389</v>
      </c>
      <c r="D620">
        <v>130</v>
      </c>
      <c r="E620" t="s">
        <v>127</v>
      </c>
      <c r="F620">
        <v>0.9</v>
      </c>
      <c r="G620">
        <v>1.95</v>
      </c>
      <c r="H620">
        <v>0.55000000000000004</v>
      </c>
      <c r="I620">
        <v>0.75</v>
      </c>
      <c r="J620">
        <v>0.75</v>
      </c>
      <c r="K620">
        <v>70</v>
      </c>
      <c r="L620">
        <v>183.65</v>
      </c>
      <c r="M620">
        <v>112000</v>
      </c>
      <c r="N620">
        <v>62000</v>
      </c>
      <c r="O620" s="1">
        <v>41381</v>
      </c>
    </row>
    <row r="621" spans="1:15">
      <c r="A621" t="str">
        <f t="shared" si="9"/>
        <v>NHPCPE20</v>
      </c>
      <c r="B621" t="s">
        <v>306</v>
      </c>
      <c r="C621" s="1">
        <v>41389</v>
      </c>
      <c r="D621">
        <v>20</v>
      </c>
      <c r="E621" t="s">
        <v>261</v>
      </c>
      <c r="F621">
        <v>0.1</v>
      </c>
      <c r="G621">
        <v>0.15</v>
      </c>
      <c r="H621">
        <v>0.05</v>
      </c>
      <c r="I621">
        <v>0.1</v>
      </c>
      <c r="J621">
        <v>0.1</v>
      </c>
      <c r="K621">
        <v>70</v>
      </c>
      <c r="L621">
        <v>168.83</v>
      </c>
      <c r="M621">
        <v>3324000</v>
      </c>
      <c r="N621">
        <v>-276000</v>
      </c>
      <c r="O621" s="1">
        <v>41381</v>
      </c>
    </row>
    <row r="622" spans="1:15">
      <c r="A622" t="str">
        <f t="shared" si="9"/>
        <v>STERPE80</v>
      </c>
      <c r="B622" t="s">
        <v>350</v>
      </c>
      <c r="C622" s="1">
        <v>41389</v>
      </c>
      <c r="D622">
        <v>80</v>
      </c>
      <c r="E622" t="s">
        <v>261</v>
      </c>
      <c r="F622">
        <v>0.5</v>
      </c>
      <c r="G622">
        <v>0.6</v>
      </c>
      <c r="H622">
        <v>0.2</v>
      </c>
      <c r="I622">
        <v>0.25</v>
      </c>
      <c r="J622">
        <v>0.25</v>
      </c>
      <c r="K622">
        <v>70</v>
      </c>
      <c r="L622">
        <v>225.05</v>
      </c>
      <c r="M622">
        <v>356000</v>
      </c>
      <c r="N622">
        <v>4000</v>
      </c>
      <c r="O622" s="1">
        <v>41381</v>
      </c>
    </row>
    <row r="623" spans="1:15">
      <c r="A623" t="str">
        <f t="shared" si="9"/>
        <v>AMBUJACEMCE180</v>
      </c>
      <c r="B623" t="s">
        <v>322</v>
      </c>
      <c r="C623" s="1">
        <v>41389</v>
      </c>
      <c r="D623">
        <v>180</v>
      </c>
      <c r="E623" t="s">
        <v>127</v>
      </c>
      <c r="F623">
        <v>3.9</v>
      </c>
      <c r="G623">
        <v>8.35</v>
      </c>
      <c r="H623">
        <v>3.9</v>
      </c>
      <c r="I623">
        <v>7.9</v>
      </c>
      <c r="J623">
        <v>7.9</v>
      </c>
      <c r="K623">
        <v>69</v>
      </c>
      <c r="L623">
        <v>257.29000000000002</v>
      </c>
      <c r="M623">
        <v>230000</v>
      </c>
      <c r="N623">
        <v>-16000</v>
      </c>
      <c r="O623" s="1">
        <v>41381</v>
      </c>
    </row>
    <row r="624" spans="1:15">
      <c r="A624" t="str">
        <f t="shared" si="9"/>
        <v>HDILCE85</v>
      </c>
      <c r="B624" t="s">
        <v>297</v>
      </c>
      <c r="C624" s="1">
        <v>41389</v>
      </c>
      <c r="D624">
        <v>85</v>
      </c>
      <c r="E624" t="s">
        <v>127</v>
      </c>
      <c r="F624">
        <v>0.05</v>
      </c>
      <c r="G624">
        <v>0.05</v>
      </c>
      <c r="H624">
        <v>0.05</v>
      </c>
      <c r="I624">
        <v>0.05</v>
      </c>
      <c r="J624">
        <v>0.05</v>
      </c>
      <c r="K624">
        <v>69</v>
      </c>
      <c r="L624">
        <v>234.73</v>
      </c>
      <c r="M624">
        <v>404000</v>
      </c>
      <c r="N624">
        <v>-276000</v>
      </c>
      <c r="O624" s="1">
        <v>41381</v>
      </c>
    </row>
    <row r="625" spans="1:15">
      <c r="A625" t="str">
        <f t="shared" si="9"/>
        <v>MCDOWELL-NPE1650</v>
      </c>
      <c r="B625" t="s">
        <v>132</v>
      </c>
      <c r="C625" s="1">
        <v>41389</v>
      </c>
      <c r="D625">
        <v>1650</v>
      </c>
      <c r="E625" t="s">
        <v>261</v>
      </c>
      <c r="F625">
        <v>2</v>
      </c>
      <c r="G625">
        <v>2.5</v>
      </c>
      <c r="H625">
        <v>1.55</v>
      </c>
      <c r="I625">
        <v>2.0499999999999998</v>
      </c>
      <c r="J625">
        <v>2.0499999999999998</v>
      </c>
      <c r="K625">
        <v>69</v>
      </c>
      <c r="L625">
        <v>284.97000000000003</v>
      </c>
      <c r="M625">
        <v>55750</v>
      </c>
      <c r="N625">
        <v>-5500</v>
      </c>
      <c r="O625" s="1">
        <v>41381</v>
      </c>
    </row>
    <row r="626" spans="1:15">
      <c r="A626" t="str">
        <f t="shared" si="9"/>
        <v>RCOMCE77.5</v>
      </c>
      <c r="B626" t="s">
        <v>294</v>
      </c>
      <c r="C626" s="1">
        <v>41389</v>
      </c>
      <c r="D626">
        <v>77.5</v>
      </c>
      <c r="E626" t="s">
        <v>127</v>
      </c>
      <c r="F626">
        <v>8.25</v>
      </c>
      <c r="G626">
        <v>8.25</v>
      </c>
      <c r="H626">
        <v>5.3</v>
      </c>
      <c r="I626">
        <v>6</v>
      </c>
      <c r="J626">
        <v>6</v>
      </c>
      <c r="K626">
        <v>69</v>
      </c>
      <c r="L626">
        <v>232.34</v>
      </c>
      <c r="M626">
        <v>248000</v>
      </c>
      <c r="N626">
        <v>-116000</v>
      </c>
      <c r="O626" s="1">
        <v>41381</v>
      </c>
    </row>
    <row r="627" spans="1:15">
      <c r="A627" t="str">
        <f t="shared" si="9"/>
        <v>UCOBANKCE65</v>
      </c>
      <c r="B627" t="s">
        <v>370</v>
      </c>
      <c r="C627" s="1">
        <v>41389</v>
      </c>
      <c r="D627">
        <v>65</v>
      </c>
      <c r="E627" t="s">
        <v>127</v>
      </c>
      <c r="F627">
        <v>1</v>
      </c>
      <c r="G627">
        <v>1.55</v>
      </c>
      <c r="H627">
        <v>0.5</v>
      </c>
      <c r="I627">
        <v>0.95</v>
      </c>
      <c r="J627">
        <v>0.95</v>
      </c>
      <c r="K627">
        <v>69</v>
      </c>
      <c r="L627">
        <v>182.29</v>
      </c>
      <c r="M627">
        <v>284000</v>
      </c>
      <c r="N627">
        <v>48000</v>
      </c>
      <c r="O627" s="1">
        <v>41381</v>
      </c>
    </row>
    <row r="628" spans="1:15">
      <c r="A628" t="str">
        <f t="shared" si="9"/>
        <v>HDFCBANKPE630</v>
      </c>
      <c r="B628" t="s">
        <v>329</v>
      </c>
      <c r="C628" s="1">
        <v>41389</v>
      </c>
      <c r="D628">
        <v>630</v>
      </c>
      <c r="E628" t="s">
        <v>261</v>
      </c>
      <c r="F628">
        <v>2</v>
      </c>
      <c r="G628">
        <v>2.8</v>
      </c>
      <c r="H628">
        <v>1.45</v>
      </c>
      <c r="I628">
        <v>2.8</v>
      </c>
      <c r="J628">
        <v>2.8</v>
      </c>
      <c r="K628">
        <v>68</v>
      </c>
      <c r="L628">
        <v>214.87</v>
      </c>
      <c r="M628">
        <v>14000</v>
      </c>
      <c r="N628">
        <v>-8500</v>
      </c>
      <c r="O628" s="1">
        <v>41381</v>
      </c>
    </row>
    <row r="629" spans="1:15">
      <c r="A629" t="str">
        <f t="shared" si="9"/>
        <v>HINDUNILVRPE470</v>
      </c>
      <c r="B629" t="s">
        <v>131</v>
      </c>
      <c r="C629" s="1">
        <v>41389</v>
      </c>
      <c r="D629">
        <v>470</v>
      </c>
      <c r="E629" t="s">
        <v>261</v>
      </c>
      <c r="F629">
        <v>2.8</v>
      </c>
      <c r="G629">
        <v>3.8</v>
      </c>
      <c r="H629">
        <v>2.75</v>
      </c>
      <c r="I629">
        <v>3.4</v>
      </c>
      <c r="J629">
        <v>3.4</v>
      </c>
      <c r="K629">
        <v>68</v>
      </c>
      <c r="L629">
        <v>160.88999999999999</v>
      </c>
      <c r="M629">
        <v>124000</v>
      </c>
      <c r="N629">
        <v>-3500</v>
      </c>
      <c r="O629" s="1">
        <v>41381</v>
      </c>
    </row>
    <row r="630" spans="1:15">
      <c r="A630" t="str">
        <f t="shared" si="9"/>
        <v>IVRCLINFRAPE20</v>
      </c>
      <c r="B630" t="s">
        <v>342</v>
      </c>
      <c r="C630" s="1">
        <v>41389</v>
      </c>
      <c r="D630">
        <v>20</v>
      </c>
      <c r="E630" t="s">
        <v>261</v>
      </c>
      <c r="F630">
        <v>0.4</v>
      </c>
      <c r="G630">
        <v>0.8</v>
      </c>
      <c r="H630">
        <v>0.25</v>
      </c>
      <c r="I630">
        <v>0.5</v>
      </c>
      <c r="J630">
        <v>0.5</v>
      </c>
      <c r="K630">
        <v>68</v>
      </c>
      <c r="L630">
        <v>111.02</v>
      </c>
      <c r="M630">
        <v>344000</v>
      </c>
      <c r="N630">
        <v>-128000</v>
      </c>
      <c r="O630" s="1">
        <v>41381</v>
      </c>
    </row>
    <row r="631" spans="1:15">
      <c r="A631" t="str">
        <f t="shared" si="9"/>
        <v>TCSCE1440</v>
      </c>
      <c r="B631" t="s">
        <v>305</v>
      </c>
      <c r="C631" s="1">
        <v>41389</v>
      </c>
      <c r="D631">
        <v>1440</v>
      </c>
      <c r="E631" t="s">
        <v>127</v>
      </c>
      <c r="F631">
        <v>75.7</v>
      </c>
      <c r="G631">
        <v>84.75</v>
      </c>
      <c r="H631">
        <v>50</v>
      </c>
      <c r="I631">
        <v>60.9</v>
      </c>
      <c r="J631">
        <v>60.9</v>
      </c>
      <c r="K631">
        <v>68</v>
      </c>
      <c r="L631">
        <v>255.34</v>
      </c>
      <c r="M631">
        <v>5750</v>
      </c>
      <c r="N631">
        <v>2250</v>
      </c>
      <c r="O631" s="1">
        <v>41381</v>
      </c>
    </row>
    <row r="632" spans="1:15">
      <c r="A632" t="str">
        <f t="shared" si="9"/>
        <v>BAJAJ-AUTOCE1900</v>
      </c>
      <c r="B632" t="s">
        <v>262</v>
      </c>
      <c r="C632" s="1">
        <v>41389</v>
      </c>
      <c r="D632">
        <v>1900</v>
      </c>
      <c r="E632" t="s">
        <v>127</v>
      </c>
      <c r="F632">
        <v>4</v>
      </c>
      <c r="G632">
        <v>6</v>
      </c>
      <c r="H632">
        <v>3.8</v>
      </c>
      <c r="I632">
        <v>4.25</v>
      </c>
      <c r="J632">
        <v>4.25</v>
      </c>
      <c r="K632">
        <v>67</v>
      </c>
      <c r="L632">
        <v>159.53</v>
      </c>
      <c r="M632">
        <v>16625</v>
      </c>
      <c r="N632">
        <v>1875</v>
      </c>
      <c r="O632" s="1">
        <v>41381</v>
      </c>
    </row>
    <row r="633" spans="1:15">
      <c r="A633" t="str">
        <f t="shared" si="9"/>
        <v>ITCPE280</v>
      </c>
      <c r="B633" t="s">
        <v>300</v>
      </c>
      <c r="C633" s="1">
        <v>41389</v>
      </c>
      <c r="D633">
        <v>280</v>
      </c>
      <c r="E633" t="s">
        <v>261</v>
      </c>
      <c r="F633">
        <v>0.3</v>
      </c>
      <c r="G633">
        <v>0.35</v>
      </c>
      <c r="H633">
        <v>0.15</v>
      </c>
      <c r="I633">
        <v>0.2</v>
      </c>
      <c r="J633">
        <v>0.2</v>
      </c>
      <c r="K633">
        <v>67</v>
      </c>
      <c r="L633">
        <v>187.75</v>
      </c>
      <c r="M633">
        <v>834000</v>
      </c>
      <c r="N633">
        <v>-8000</v>
      </c>
      <c r="O633" s="1">
        <v>41381</v>
      </c>
    </row>
    <row r="634" spans="1:15">
      <c r="A634" t="str">
        <f t="shared" si="9"/>
        <v>JINDALSTELPE320</v>
      </c>
      <c r="B634" t="s">
        <v>328</v>
      </c>
      <c r="C634" s="1">
        <v>41389</v>
      </c>
      <c r="D634">
        <v>320</v>
      </c>
      <c r="E634" t="s">
        <v>261</v>
      </c>
      <c r="F634">
        <v>2.15</v>
      </c>
      <c r="G634">
        <v>3.75</v>
      </c>
      <c r="H634">
        <v>2</v>
      </c>
      <c r="I634">
        <v>3.1</v>
      </c>
      <c r="J634">
        <v>3.1</v>
      </c>
      <c r="K634">
        <v>67</v>
      </c>
      <c r="L634">
        <v>216.18</v>
      </c>
      <c r="M634">
        <v>89000</v>
      </c>
      <c r="N634">
        <v>-3000</v>
      </c>
      <c r="O634" s="1">
        <v>41381</v>
      </c>
    </row>
    <row r="635" spans="1:15">
      <c r="A635" t="str">
        <f t="shared" si="9"/>
        <v>YESBANKCE450</v>
      </c>
      <c r="B635" t="s">
        <v>302</v>
      </c>
      <c r="C635" s="1">
        <v>41389</v>
      </c>
      <c r="D635">
        <v>450</v>
      </c>
      <c r="E635" t="s">
        <v>127</v>
      </c>
      <c r="F635">
        <v>28.4</v>
      </c>
      <c r="G635">
        <v>39.4</v>
      </c>
      <c r="H635">
        <v>25.05</v>
      </c>
      <c r="I635">
        <v>36.25</v>
      </c>
      <c r="J635">
        <v>36.25</v>
      </c>
      <c r="K635">
        <v>67</v>
      </c>
      <c r="L635">
        <v>323.22000000000003</v>
      </c>
      <c r="M635">
        <v>74000</v>
      </c>
      <c r="N635">
        <v>-25000</v>
      </c>
      <c r="O635" s="1">
        <v>41381</v>
      </c>
    </row>
    <row r="636" spans="1:15">
      <c r="A636" t="str">
        <f t="shared" si="9"/>
        <v>DLFPE260</v>
      </c>
      <c r="B636" t="s">
        <v>288</v>
      </c>
      <c r="C636" s="1">
        <v>41389</v>
      </c>
      <c r="D636">
        <v>260</v>
      </c>
      <c r="E636" t="s">
        <v>261</v>
      </c>
      <c r="F636">
        <v>13</v>
      </c>
      <c r="G636">
        <v>19</v>
      </c>
      <c r="H636">
        <v>12.35</v>
      </c>
      <c r="I636">
        <v>18.600000000000001</v>
      </c>
      <c r="J636">
        <v>18.600000000000001</v>
      </c>
      <c r="K636">
        <v>66</v>
      </c>
      <c r="L636">
        <v>181.01</v>
      </c>
      <c r="M636">
        <v>94000</v>
      </c>
      <c r="N636">
        <v>-9000</v>
      </c>
      <c r="O636" s="1">
        <v>41381</v>
      </c>
    </row>
    <row r="637" spans="1:15">
      <c r="A637" t="str">
        <f t="shared" si="9"/>
        <v>JPASSOCIATCE65</v>
      </c>
      <c r="B637" t="s">
        <v>128</v>
      </c>
      <c r="C637" s="1">
        <v>41389</v>
      </c>
      <c r="D637">
        <v>65</v>
      </c>
      <c r="E637" t="s">
        <v>127</v>
      </c>
      <c r="F637">
        <v>10.5</v>
      </c>
      <c r="G637">
        <v>11</v>
      </c>
      <c r="H637">
        <v>8.35</v>
      </c>
      <c r="I637">
        <v>10.199999999999999</v>
      </c>
      <c r="J637">
        <v>10.199999999999999</v>
      </c>
      <c r="K637">
        <v>66</v>
      </c>
      <c r="L637">
        <v>198.25</v>
      </c>
      <c r="M637">
        <v>1292000</v>
      </c>
      <c r="N637">
        <v>-156000</v>
      </c>
      <c r="O637" s="1">
        <v>41381</v>
      </c>
    </row>
    <row r="638" spans="1:15">
      <c r="A638" t="str">
        <f t="shared" si="9"/>
        <v>PNBPE740</v>
      </c>
      <c r="B638" t="s">
        <v>343</v>
      </c>
      <c r="C638" s="1">
        <v>41389</v>
      </c>
      <c r="D638">
        <v>740</v>
      </c>
      <c r="E638" t="s">
        <v>261</v>
      </c>
      <c r="F638">
        <v>10.7</v>
      </c>
      <c r="G638">
        <v>16.100000000000001</v>
      </c>
      <c r="H638">
        <v>7.85</v>
      </c>
      <c r="I638">
        <v>12.65</v>
      </c>
      <c r="J638">
        <v>12.65</v>
      </c>
      <c r="K638">
        <v>66</v>
      </c>
      <c r="L638">
        <v>247.88</v>
      </c>
      <c r="M638">
        <v>19000</v>
      </c>
      <c r="N638">
        <v>6500</v>
      </c>
      <c r="O638" s="1">
        <v>41381</v>
      </c>
    </row>
    <row r="639" spans="1:15">
      <c r="A639" t="str">
        <f t="shared" si="9"/>
        <v>INDUSINDBKCE440</v>
      </c>
      <c r="B639" t="s">
        <v>383</v>
      </c>
      <c r="C639" s="1">
        <v>41389</v>
      </c>
      <c r="D639">
        <v>440</v>
      </c>
      <c r="E639" t="s">
        <v>127</v>
      </c>
      <c r="F639">
        <v>5.8</v>
      </c>
      <c r="G639">
        <v>5.8</v>
      </c>
      <c r="H639">
        <v>3</v>
      </c>
      <c r="I639">
        <v>4.25</v>
      </c>
      <c r="J639">
        <v>4.25</v>
      </c>
      <c r="K639">
        <v>65</v>
      </c>
      <c r="L639">
        <v>288.73</v>
      </c>
      <c r="M639">
        <v>72000</v>
      </c>
      <c r="N639">
        <v>25000</v>
      </c>
      <c r="O639" s="1">
        <v>41381</v>
      </c>
    </row>
    <row r="640" spans="1:15">
      <c r="A640" t="str">
        <f t="shared" si="9"/>
        <v>JSWSTEELPE720</v>
      </c>
      <c r="B640" t="s">
        <v>326</v>
      </c>
      <c r="C640" s="1">
        <v>41389</v>
      </c>
      <c r="D640">
        <v>720</v>
      </c>
      <c r="E640" t="s">
        <v>261</v>
      </c>
      <c r="F640">
        <v>32.65</v>
      </c>
      <c r="G640">
        <v>32.65</v>
      </c>
      <c r="H640">
        <v>16</v>
      </c>
      <c r="I640">
        <v>20.25</v>
      </c>
      <c r="J640">
        <v>20.25</v>
      </c>
      <c r="K640">
        <v>65</v>
      </c>
      <c r="L640">
        <v>241.09</v>
      </c>
      <c r="M640">
        <v>14500</v>
      </c>
      <c r="N640">
        <v>14000</v>
      </c>
      <c r="O640" s="1">
        <v>41381</v>
      </c>
    </row>
    <row r="641" spans="1:15">
      <c r="A641" t="str">
        <f t="shared" si="9"/>
        <v>RANBAXYPE440</v>
      </c>
      <c r="B641" t="s">
        <v>304</v>
      </c>
      <c r="C641" s="1">
        <v>41389</v>
      </c>
      <c r="D641">
        <v>440</v>
      </c>
      <c r="E641" t="s">
        <v>261</v>
      </c>
      <c r="F641">
        <v>4.2</v>
      </c>
      <c r="G641">
        <v>6.8</v>
      </c>
      <c r="H641">
        <v>4.2</v>
      </c>
      <c r="I641">
        <v>5.2</v>
      </c>
      <c r="J641">
        <v>5.2</v>
      </c>
      <c r="K641">
        <v>65</v>
      </c>
      <c r="L641">
        <v>144.88</v>
      </c>
      <c r="M641">
        <v>85500</v>
      </c>
      <c r="N641">
        <v>4500</v>
      </c>
      <c r="O641" s="1">
        <v>41381</v>
      </c>
    </row>
    <row r="642" spans="1:15">
      <c r="A642" t="str">
        <f t="shared" si="9"/>
        <v>BANKBARODACE680</v>
      </c>
      <c r="B642" t="s">
        <v>339</v>
      </c>
      <c r="C642" s="1">
        <v>41389</v>
      </c>
      <c r="D642">
        <v>680</v>
      </c>
      <c r="E642" t="s">
        <v>127</v>
      </c>
      <c r="F642">
        <v>18.5</v>
      </c>
      <c r="G642">
        <v>25</v>
      </c>
      <c r="H642">
        <v>10</v>
      </c>
      <c r="I642">
        <v>13.2</v>
      </c>
      <c r="J642">
        <v>13.2</v>
      </c>
      <c r="K642">
        <v>64</v>
      </c>
      <c r="L642">
        <v>222.96</v>
      </c>
      <c r="M642">
        <v>28000</v>
      </c>
      <c r="N642">
        <v>2500</v>
      </c>
      <c r="O642" s="1">
        <v>41381</v>
      </c>
    </row>
    <row r="643" spans="1:15">
      <c r="A643" t="str">
        <f t="shared" ref="A643:A706" si="10">B643&amp;E643&amp;D643</f>
        <v>M&amp;MCE920</v>
      </c>
      <c r="B643" t="s">
        <v>311</v>
      </c>
      <c r="C643" s="1">
        <v>41389</v>
      </c>
      <c r="D643">
        <v>920</v>
      </c>
      <c r="E643" t="s">
        <v>127</v>
      </c>
      <c r="F643">
        <v>1.6</v>
      </c>
      <c r="G643">
        <v>3.75</v>
      </c>
      <c r="H643">
        <v>1</v>
      </c>
      <c r="I643">
        <v>2.2999999999999998</v>
      </c>
      <c r="J643">
        <v>2.2999999999999998</v>
      </c>
      <c r="K643">
        <v>63</v>
      </c>
      <c r="L643">
        <v>290.54000000000002</v>
      </c>
      <c r="M643">
        <v>15000</v>
      </c>
      <c r="N643">
        <v>4500</v>
      </c>
      <c r="O643" s="1">
        <v>41381</v>
      </c>
    </row>
    <row r="644" spans="1:15">
      <c r="A644" t="str">
        <f t="shared" si="10"/>
        <v>WIPROPE400</v>
      </c>
      <c r="B644" t="s">
        <v>331</v>
      </c>
      <c r="C644" s="1">
        <v>41389</v>
      </c>
      <c r="D644">
        <v>400</v>
      </c>
      <c r="E644" t="s">
        <v>261</v>
      </c>
      <c r="F644">
        <v>23.8</v>
      </c>
      <c r="G644">
        <v>30.15</v>
      </c>
      <c r="H644">
        <v>23.8</v>
      </c>
      <c r="I644">
        <v>28.55</v>
      </c>
      <c r="J644">
        <v>28.55</v>
      </c>
      <c r="K644">
        <v>63</v>
      </c>
      <c r="L644">
        <v>134.57</v>
      </c>
      <c r="M644">
        <v>72000</v>
      </c>
      <c r="N644">
        <v>-500</v>
      </c>
      <c r="O644" s="1">
        <v>41381</v>
      </c>
    </row>
    <row r="645" spans="1:15">
      <c r="A645" t="str">
        <f t="shared" si="10"/>
        <v>BAJAJ-AUTOPE1800</v>
      </c>
      <c r="B645" t="s">
        <v>262</v>
      </c>
      <c r="C645" s="1">
        <v>41389</v>
      </c>
      <c r="D645">
        <v>1800</v>
      </c>
      <c r="E645" t="s">
        <v>261</v>
      </c>
      <c r="F645">
        <v>41</v>
      </c>
      <c r="G645">
        <v>41.45</v>
      </c>
      <c r="H645">
        <v>33</v>
      </c>
      <c r="I645">
        <v>38.15</v>
      </c>
      <c r="J645">
        <v>38.15</v>
      </c>
      <c r="K645">
        <v>62</v>
      </c>
      <c r="L645">
        <v>142.38</v>
      </c>
      <c r="M645">
        <v>15250</v>
      </c>
      <c r="N645">
        <v>-500</v>
      </c>
      <c r="O645" s="1">
        <v>41381</v>
      </c>
    </row>
    <row r="646" spans="1:15">
      <c r="A646" t="str">
        <f t="shared" si="10"/>
        <v>HINDALCOPE80</v>
      </c>
      <c r="B646" t="s">
        <v>301</v>
      </c>
      <c r="C646" s="1">
        <v>41389</v>
      </c>
      <c r="D646">
        <v>80</v>
      </c>
      <c r="E646" t="s">
        <v>261</v>
      </c>
      <c r="F646">
        <v>0.1</v>
      </c>
      <c r="G646">
        <v>0.2</v>
      </c>
      <c r="H646">
        <v>0.05</v>
      </c>
      <c r="I646">
        <v>0.1</v>
      </c>
      <c r="J646">
        <v>0.1</v>
      </c>
      <c r="K646">
        <v>62</v>
      </c>
      <c r="L646">
        <v>99.33</v>
      </c>
      <c r="M646">
        <v>1136000</v>
      </c>
      <c r="N646">
        <v>-62000</v>
      </c>
      <c r="O646" s="1">
        <v>41381</v>
      </c>
    </row>
    <row r="647" spans="1:15">
      <c r="A647" t="str">
        <f t="shared" si="10"/>
        <v>LICHSGFINPE220</v>
      </c>
      <c r="B647" t="s">
        <v>318</v>
      </c>
      <c r="C647" s="1">
        <v>41389</v>
      </c>
      <c r="D647">
        <v>220</v>
      </c>
      <c r="E647" t="s">
        <v>261</v>
      </c>
      <c r="F647">
        <v>1.5</v>
      </c>
      <c r="G647">
        <v>3.15</v>
      </c>
      <c r="H647">
        <v>1.4</v>
      </c>
      <c r="I647">
        <v>2.7</v>
      </c>
      <c r="J647">
        <v>2.7</v>
      </c>
      <c r="K647">
        <v>62</v>
      </c>
      <c r="L647">
        <v>137.81</v>
      </c>
      <c r="M647">
        <v>96000</v>
      </c>
      <c r="N647">
        <v>0</v>
      </c>
      <c r="O647" s="1">
        <v>41381</v>
      </c>
    </row>
    <row r="648" spans="1:15">
      <c r="A648" t="str">
        <f t="shared" si="10"/>
        <v>SAILPE57.5</v>
      </c>
      <c r="B648" t="s">
        <v>313</v>
      </c>
      <c r="C648" s="1">
        <v>41389</v>
      </c>
      <c r="D648">
        <v>57.5</v>
      </c>
      <c r="E648" t="s">
        <v>261</v>
      </c>
      <c r="F648">
        <v>0.9</v>
      </c>
      <c r="G648">
        <v>0.9</v>
      </c>
      <c r="H648">
        <v>0.25</v>
      </c>
      <c r="I648">
        <v>0.35</v>
      </c>
      <c r="J648">
        <v>0.35</v>
      </c>
      <c r="K648">
        <v>62</v>
      </c>
      <c r="L648">
        <v>143.69</v>
      </c>
      <c r="M648">
        <v>164000</v>
      </c>
      <c r="N648">
        <v>48000</v>
      </c>
      <c r="O648" s="1">
        <v>41381</v>
      </c>
    </row>
    <row r="649" spans="1:15">
      <c r="A649" t="str">
        <f t="shared" si="10"/>
        <v>BHELCE210</v>
      </c>
      <c r="B649" t="s">
        <v>299</v>
      </c>
      <c r="C649" s="1">
        <v>41389</v>
      </c>
      <c r="D649">
        <v>210</v>
      </c>
      <c r="E649" t="s">
        <v>127</v>
      </c>
      <c r="F649">
        <v>0.2</v>
      </c>
      <c r="G649">
        <v>0.25</v>
      </c>
      <c r="H649">
        <v>0.15</v>
      </c>
      <c r="I649">
        <v>0.15</v>
      </c>
      <c r="J649">
        <v>0.15</v>
      </c>
      <c r="K649">
        <v>61</v>
      </c>
      <c r="L649">
        <v>128.21</v>
      </c>
      <c r="M649">
        <v>447000</v>
      </c>
      <c r="N649">
        <v>-15000</v>
      </c>
      <c r="O649" s="1">
        <v>41381</v>
      </c>
    </row>
    <row r="650" spans="1:15">
      <c r="A650" t="str">
        <f t="shared" si="10"/>
        <v>HEROMOTOCOCE1580</v>
      </c>
      <c r="B650" t="s">
        <v>135</v>
      </c>
      <c r="C650" s="1">
        <v>41389</v>
      </c>
      <c r="D650">
        <v>1580</v>
      </c>
      <c r="E650" t="s">
        <v>127</v>
      </c>
      <c r="F650">
        <v>6.35</v>
      </c>
      <c r="G650">
        <v>9.75</v>
      </c>
      <c r="H650">
        <v>5.9</v>
      </c>
      <c r="I650">
        <v>7.45</v>
      </c>
      <c r="J650">
        <v>7.45</v>
      </c>
      <c r="K650">
        <v>61</v>
      </c>
      <c r="L650">
        <v>121.01</v>
      </c>
      <c r="M650">
        <v>9625</v>
      </c>
      <c r="N650">
        <v>-1000</v>
      </c>
      <c r="O650" s="1">
        <v>41381</v>
      </c>
    </row>
    <row r="651" spans="1:15">
      <c r="A651" t="str">
        <f t="shared" si="10"/>
        <v>MARUTICE1480</v>
      </c>
      <c r="B651" t="s">
        <v>307</v>
      </c>
      <c r="C651" s="1">
        <v>41389</v>
      </c>
      <c r="D651">
        <v>1480</v>
      </c>
      <c r="E651" t="s">
        <v>127</v>
      </c>
      <c r="F651">
        <v>32</v>
      </c>
      <c r="G651">
        <v>43.75</v>
      </c>
      <c r="H651">
        <v>27</v>
      </c>
      <c r="I651">
        <v>39.799999999999997</v>
      </c>
      <c r="J651">
        <v>39.799999999999997</v>
      </c>
      <c r="K651">
        <v>61</v>
      </c>
      <c r="L651">
        <v>231.29</v>
      </c>
      <c r="M651">
        <v>13000</v>
      </c>
      <c r="N651">
        <v>3000</v>
      </c>
      <c r="O651" s="1">
        <v>41381</v>
      </c>
    </row>
    <row r="652" spans="1:15">
      <c r="A652" t="str">
        <f t="shared" si="10"/>
        <v>RECLTDPE200</v>
      </c>
      <c r="B652" t="s">
        <v>321</v>
      </c>
      <c r="C652" s="1">
        <v>41389</v>
      </c>
      <c r="D652">
        <v>200</v>
      </c>
      <c r="E652" t="s">
        <v>261</v>
      </c>
      <c r="F652">
        <v>1</v>
      </c>
      <c r="G652">
        <v>1.2</v>
      </c>
      <c r="H652">
        <v>0.45</v>
      </c>
      <c r="I652">
        <v>1.05</v>
      </c>
      <c r="J652">
        <v>1.05</v>
      </c>
      <c r="K652">
        <v>61</v>
      </c>
      <c r="L652">
        <v>122.46</v>
      </c>
      <c r="M652">
        <v>144000</v>
      </c>
      <c r="N652">
        <v>-2000</v>
      </c>
      <c r="O652" s="1">
        <v>41381</v>
      </c>
    </row>
    <row r="653" spans="1:15">
      <c r="A653" t="str">
        <f t="shared" si="10"/>
        <v>SUNPHARMAPE860</v>
      </c>
      <c r="B653" t="s">
        <v>325</v>
      </c>
      <c r="C653" s="1">
        <v>41389</v>
      </c>
      <c r="D653">
        <v>860</v>
      </c>
      <c r="E653" t="s">
        <v>261</v>
      </c>
      <c r="F653">
        <v>5.7</v>
      </c>
      <c r="G653">
        <v>5.7</v>
      </c>
      <c r="H653">
        <v>2</v>
      </c>
      <c r="I653">
        <v>2.65</v>
      </c>
      <c r="J653">
        <v>2.65</v>
      </c>
      <c r="K653">
        <v>61</v>
      </c>
      <c r="L653">
        <v>263.22000000000003</v>
      </c>
      <c r="M653">
        <v>116500</v>
      </c>
      <c r="N653">
        <v>11000</v>
      </c>
      <c r="O653" s="1">
        <v>41381</v>
      </c>
    </row>
    <row r="654" spans="1:15">
      <c r="A654" t="str">
        <f t="shared" si="10"/>
        <v>ZEELCE215</v>
      </c>
      <c r="B654" t="s">
        <v>345</v>
      </c>
      <c r="C654" s="1">
        <v>41389</v>
      </c>
      <c r="D654">
        <v>215</v>
      </c>
      <c r="E654" t="s">
        <v>127</v>
      </c>
      <c r="F654">
        <v>1.3</v>
      </c>
      <c r="G654">
        <v>2.5</v>
      </c>
      <c r="H654">
        <v>1.1499999999999999</v>
      </c>
      <c r="I654">
        <v>1.8</v>
      </c>
      <c r="J654">
        <v>1.8</v>
      </c>
      <c r="K654">
        <v>61</v>
      </c>
      <c r="L654">
        <v>264.52</v>
      </c>
      <c r="M654">
        <v>66000</v>
      </c>
      <c r="N654">
        <v>12000</v>
      </c>
      <c r="O654" s="1">
        <v>41381</v>
      </c>
    </row>
    <row r="655" spans="1:15">
      <c r="A655" t="str">
        <f t="shared" si="10"/>
        <v>AMBUJACEMCE185</v>
      </c>
      <c r="B655" t="s">
        <v>322</v>
      </c>
      <c r="C655" s="1">
        <v>41389</v>
      </c>
      <c r="D655">
        <v>185</v>
      </c>
      <c r="E655" t="s">
        <v>127</v>
      </c>
      <c r="F655">
        <v>3</v>
      </c>
      <c r="G655">
        <v>4.8499999999999996</v>
      </c>
      <c r="H655">
        <v>3</v>
      </c>
      <c r="I655">
        <v>4.7</v>
      </c>
      <c r="J655">
        <v>4.7</v>
      </c>
      <c r="K655">
        <v>60</v>
      </c>
      <c r="L655">
        <v>226.71</v>
      </c>
      <c r="M655">
        <v>52000</v>
      </c>
      <c r="N655">
        <v>-6000</v>
      </c>
      <c r="O655" s="1">
        <v>41381</v>
      </c>
    </row>
    <row r="656" spans="1:15">
      <c r="A656" t="str">
        <f t="shared" si="10"/>
        <v>HINDPETROCE300</v>
      </c>
      <c r="B656" t="s">
        <v>327</v>
      </c>
      <c r="C656" s="1">
        <v>41389</v>
      </c>
      <c r="D656">
        <v>300</v>
      </c>
      <c r="E656" t="s">
        <v>127</v>
      </c>
      <c r="F656">
        <v>14.8</v>
      </c>
      <c r="G656">
        <v>15.45</v>
      </c>
      <c r="H656">
        <v>8.85</v>
      </c>
      <c r="I656">
        <v>10.9</v>
      </c>
      <c r="J656">
        <v>10.9</v>
      </c>
      <c r="K656">
        <v>60</v>
      </c>
      <c r="L656">
        <v>187.34</v>
      </c>
      <c r="M656">
        <v>325000</v>
      </c>
      <c r="N656">
        <v>-9000</v>
      </c>
      <c r="O656" s="1">
        <v>41381</v>
      </c>
    </row>
    <row r="657" spans="1:15">
      <c r="A657" t="str">
        <f t="shared" si="10"/>
        <v>INDUSINDBKPE400</v>
      </c>
      <c r="B657" t="s">
        <v>383</v>
      </c>
      <c r="C657" s="1">
        <v>41389</v>
      </c>
      <c r="D657">
        <v>400</v>
      </c>
      <c r="E657" t="s">
        <v>261</v>
      </c>
      <c r="F657">
        <v>4</v>
      </c>
      <c r="G657">
        <v>5.45</v>
      </c>
      <c r="H657">
        <v>2.9</v>
      </c>
      <c r="I657">
        <v>3.7</v>
      </c>
      <c r="J657">
        <v>3.7</v>
      </c>
      <c r="K657">
        <v>60</v>
      </c>
      <c r="L657">
        <v>242.28</v>
      </c>
      <c r="M657">
        <v>40000</v>
      </c>
      <c r="N657">
        <v>19000</v>
      </c>
      <c r="O657" s="1">
        <v>41381</v>
      </c>
    </row>
    <row r="658" spans="1:15">
      <c r="A658" t="str">
        <f t="shared" si="10"/>
        <v>INFYPE1900</v>
      </c>
      <c r="B658" t="s">
        <v>291</v>
      </c>
      <c r="C658" s="1">
        <v>41389</v>
      </c>
      <c r="D658">
        <v>1900</v>
      </c>
      <c r="E658" t="s">
        <v>261</v>
      </c>
      <c r="F658">
        <v>1</v>
      </c>
      <c r="G658">
        <v>1.5</v>
      </c>
      <c r="H658">
        <v>1</v>
      </c>
      <c r="I658">
        <v>1.5</v>
      </c>
      <c r="J658">
        <v>1.5</v>
      </c>
      <c r="K658">
        <v>60</v>
      </c>
      <c r="L658">
        <v>142.6</v>
      </c>
      <c r="M658">
        <v>29875</v>
      </c>
      <c r="N658">
        <v>-2000</v>
      </c>
      <c r="O658" s="1">
        <v>41381</v>
      </c>
    </row>
    <row r="659" spans="1:15">
      <c r="A659" t="str">
        <f t="shared" si="10"/>
        <v>WIPROCE440</v>
      </c>
      <c r="B659" t="s">
        <v>331</v>
      </c>
      <c r="C659" s="1">
        <v>41389</v>
      </c>
      <c r="D659">
        <v>440</v>
      </c>
      <c r="E659" t="s">
        <v>127</v>
      </c>
      <c r="F659">
        <v>0.9</v>
      </c>
      <c r="G659">
        <v>1.05</v>
      </c>
      <c r="H659">
        <v>0.6</v>
      </c>
      <c r="I659">
        <v>0.75</v>
      </c>
      <c r="J659">
        <v>0.75</v>
      </c>
      <c r="K659">
        <v>60</v>
      </c>
      <c r="L659">
        <v>132.22999999999999</v>
      </c>
      <c r="M659">
        <v>239000</v>
      </c>
      <c r="N659">
        <v>-10000</v>
      </c>
      <c r="O659" s="1">
        <v>41381</v>
      </c>
    </row>
    <row r="660" spans="1:15">
      <c r="A660" t="str">
        <f t="shared" si="10"/>
        <v>HEROMOTOCOPE1440</v>
      </c>
      <c r="B660" t="s">
        <v>135</v>
      </c>
      <c r="C660" s="1">
        <v>41389</v>
      </c>
      <c r="D660">
        <v>1440</v>
      </c>
      <c r="E660" t="s">
        <v>261</v>
      </c>
      <c r="F660">
        <v>13.2</v>
      </c>
      <c r="G660">
        <v>15.7</v>
      </c>
      <c r="H660">
        <v>9.0500000000000007</v>
      </c>
      <c r="I660">
        <v>12.65</v>
      </c>
      <c r="J660">
        <v>12.65</v>
      </c>
      <c r="K660">
        <v>59</v>
      </c>
      <c r="L660">
        <v>107.06</v>
      </c>
      <c r="M660">
        <v>6250</v>
      </c>
      <c r="N660">
        <v>4250</v>
      </c>
      <c r="O660" s="1">
        <v>41381</v>
      </c>
    </row>
    <row r="661" spans="1:15">
      <c r="A661" t="str">
        <f t="shared" si="10"/>
        <v>IGLPE270</v>
      </c>
      <c r="B661" t="s">
        <v>376</v>
      </c>
      <c r="C661" s="1">
        <v>41389</v>
      </c>
      <c r="D661">
        <v>270</v>
      </c>
      <c r="E661" t="s">
        <v>261</v>
      </c>
      <c r="F661">
        <v>2</v>
      </c>
      <c r="G661">
        <v>2.1</v>
      </c>
      <c r="H661">
        <v>0.8</v>
      </c>
      <c r="I661">
        <v>1.25</v>
      </c>
      <c r="J661">
        <v>1.25</v>
      </c>
      <c r="K661">
        <v>59</v>
      </c>
      <c r="L661">
        <v>160.13999999999999</v>
      </c>
      <c r="M661">
        <v>71000</v>
      </c>
      <c r="N661">
        <v>-13000</v>
      </c>
      <c r="O661" s="1">
        <v>41381</v>
      </c>
    </row>
    <row r="662" spans="1:15">
      <c r="A662" t="str">
        <f t="shared" si="10"/>
        <v>JPASSOCIATCE82.5</v>
      </c>
      <c r="B662" t="s">
        <v>128</v>
      </c>
      <c r="C662" s="1">
        <v>41389</v>
      </c>
      <c r="D662">
        <v>82.5</v>
      </c>
      <c r="E662" t="s">
        <v>127</v>
      </c>
      <c r="F662">
        <v>0.25</v>
      </c>
      <c r="G662">
        <v>0.35</v>
      </c>
      <c r="H662">
        <v>0.15</v>
      </c>
      <c r="I662">
        <v>0.2</v>
      </c>
      <c r="J662">
        <v>0.2</v>
      </c>
      <c r="K662">
        <v>59</v>
      </c>
      <c r="L662">
        <v>195.25</v>
      </c>
      <c r="M662">
        <v>304000</v>
      </c>
      <c r="N662">
        <v>172000</v>
      </c>
      <c r="O662" s="1">
        <v>41381</v>
      </c>
    </row>
    <row r="663" spans="1:15">
      <c r="A663" t="str">
        <f t="shared" si="10"/>
        <v>MARUTIPE1420</v>
      </c>
      <c r="B663" t="s">
        <v>307</v>
      </c>
      <c r="C663" s="1">
        <v>41389</v>
      </c>
      <c r="D663">
        <v>1420</v>
      </c>
      <c r="E663" t="s">
        <v>261</v>
      </c>
      <c r="F663">
        <v>9.85</v>
      </c>
      <c r="G663">
        <v>11.5</v>
      </c>
      <c r="H663">
        <v>5.5</v>
      </c>
      <c r="I663">
        <v>5.5</v>
      </c>
      <c r="J663">
        <v>5.5</v>
      </c>
      <c r="K663">
        <v>59</v>
      </c>
      <c r="L663">
        <v>210.53</v>
      </c>
      <c r="M663">
        <v>20250</v>
      </c>
      <c r="N663">
        <v>7750</v>
      </c>
      <c r="O663" s="1">
        <v>41381</v>
      </c>
    </row>
    <row r="664" spans="1:15">
      <c r="A664" t="str">
        <f t="shared" si="10"/>
        <v>VIJAYABANKCE50</v>
      </c>
      <c r="B664" t="s">
        <v>266</v>
      </c>
      <c r="C664" s="1">
        <v>41389</v>
      </c>
      <c r="D664">
        <v>50</v>
      </c>
      <c r="E664" t="s">
        <v>127</v>
      </c>
      <c r="F664">
        <v>1.5</v>
      </c>
      <c r="G664">
        <v>1.8</v>
      </c>
      <c r="H664">
        <v>0.95</v>
      </c>
      <c r="I664">
        <v>1.05</v>
      </c>
      <c r="J664">
        <v>1.05</v>
      </c>
      <c r="K664">
        <v>59</v>
      </c>
      <c r="L664">
        <v>121.22</v>
      </c>
      <c r="M664">
        <v>456000</v>
      </c>
      <c r="N664">
        <v>20000</v>
      </c>
      <c r="O664" s="1">
        <v>41381</v>
      </c>
    </row>
    <row r="665" spans="1:15">
      <c r="A665" t="str">
        <f t="shared" si="10"/>
        <v>AUROPHARMACE170</v>
      </c>
      <c r="B665" t="s">
        <v>340</v>
      </c>
      <c r="C665" s="1">
        <v>41389</v>
      </c>
      <c r="D665">
        <v>170</v>
      </c>
      <c r="E665" t="s">
        <v>127</v>
      </c>
      <c r="F665">
        <v>12</v>
      </c>
      <c r="G665">
        <v>16.5</v>
      </c>
      <c r="H665">
        <v>11.4</v>
      </c>
      <c r="I665">
        <v>15.6</v>
      </c>
      <c r="J665">
        <v>15.6</v>
      </c>
      <c r="K665">
        <v>58</v>
      </c>
      <c r="L665">
        <v>214.97</v>
      </c>
      <c r="M665">
        <v>328000</v>
      </c>
      <c r="N665">
        <v>-72000</v>
      </c>
      <c r="O665" s="1">
        <v>41381</v>
      </c>
    </row>
    <row r="666" spans="1:15">
      <c r="A666" t="str">
        <f t="shared" si="10"/>
        <v>BAJAJ-AUTOCE1750</v>
      </c>
      <c r="B666" t="s">
        <v>262</v>
      </c>
      <c r="C666" s="1">
        <v>41389</v>
      </c>
      <c r="D666">
        <v>1750</v>
      </c>
      <c r="E666" t="s">
        <v>127</v>
      </c>
      <c r="F666">
        <v>46.3</v>
      </c>
      <c r="G666">
        <v>65.5</v>
      </c>
      <c r="H666">
        <v>44.5</v>
      </c>
      <c r="I666">
        <v>54.1</v>
      </c>
      <c r="J666">
        <v>54.1</v>
      </c>
      <c r="K666">
        <v>58</v>
      </c>
      <c r="L666">
        <v>130.78</v>
      </c>
      <c r="M666">
        <v>14250</v>
      </c>
      <c r="N666">
        <v>-375</v>
      </c>
      <c r="O666" s="1">
        <v>41381</v>
      </c>
    </row>
    <row r="667" spans="1:15">
      <c r="A667" t="str">
        <f t="shared" si="10"/>
        <v>INFYPE2700</v>
      </c>
      <c r="B667" t="s">
        <v>291</v>
      </c>
      <c r="C667" s="1">
        <v>41389</v>
      </c>
      <c r="D667">
        <v>2700</v>
      </c>
      <c r="E667" t="s">
        <v>261</v>
      </c>
      <c r="F667">
        <v>407.8</v>
      </c>
      <c r="G667">
        <v>424</v>
      </c>
      <c r="H667">
        <v>383</v>
      </c>
      <c r="I667">
        <v>415.2</v>
      </c>
      <c r="J667">
        <v>415.2</v>
      </c>
      <c r="K667">
        <v>58</v>
      </c>
      <c r="L667">
        <v>225.46</v>
      </c>
      <c r="M667">
        <v>359625</v>
      </c>
      <c r="N667">
        <v>-2125</v>
      </c>
      <c r="O667" s="1">
        <v>41381</v>
      </c>
    </row>
    <row r="668" spans="1:15">
      <c r="A668" t="str">
        <f t="shared" si="10"/>
        <v>IDEACE110</v>
      </c>
      <c r="B668" t="s">
        <v>317</v>
      </c>
      <c r="C668" s="1">
        <v>41389</v>
      </c>
      <c r="D668">
        <v>110</v>
      </c>
      <c r="E668" t="s">
        <v>127</v>
      </c>
      <c r="F668">
        <v>4.1500000000000004</v>
      </c>
      <c r="G668">
        <v>5.3</v>
      </c>
      <c r="H668">
        <v>3.3</v>
      </c>
      <c r="I668">
        <v>3.5</v>
      </c>
      <c r="J668">
        <v>3.5</v>
      </c>
      <c r="K668">
        <v>57</v>
      </c>
      <c r="L668">
        <v>260.52</v>
      </c>
      <c r="M668">
        <v>488000</v>
      </c>
      <c r="N668">
        <v>-28000</v>
      </c>
      <c r="O668" s="1">
        <v>41381</v>
      </c>
    </row>
    <row r="669" spans="1:15">
      <c r="A669" t="str">
        <f t="shared" si="10"/>
        <v>MCDOWELL-NCE2450</v>
      </c>
      <c r="B669" t="s">
        <v>132</v>
      </c>
      <c r="C669" s="1">
        <v>41389</v>
      </c>
      <c r="D669">
        <v>2450</v>
      </c>
      <c r="E669" t="s">
        <v>127</v>
      </c>
      <c r="F669">
        <v>7.8</v>
      </c>
      <c r="G669">
        <v>10</v>
      </c>
      <c r="H669">
        <v>4.5999999999999996</v>
      </c>
      <c r="I669">
        <v>5.25</v>
      </c>
      <c r="J669">
        <v>5.25</v>
      </c>
      <c r="K669">
        <v>57</v>
      </c>
      <c r="L669">
        <v>350.11</v>
      </c>
      <c r="M669">
        <v>9000</v>
      </c>
      <c r="N669">
        <v>9000</v>
      </c>
      <c r="O669" s="1">
        <v>41381</v>
      </c>
    </row>
    <row r="670" spans="1:15">
      <c r="A670" t="str">
        <f t="shared" si="10"/>
        <v>TCSPE1200</v>
      </c>
      <c r="B670" t="s">
        <v>305</v>
      </c>
      <c r="C670" s="1">
        <v>41389</v>
      </c>
      <c r="D670">
        <v>1200</v>
      </c>
      <c r="E670" t="s">
        <v>261</v>
      </c>
      <c r="F670">
        <v>3</v>
      </c>
      <c r="G670">
        <v>3.05</v>
      </c>
      <c r="H670">
        <v>1.85</v>
      </c>
      <c r="I670">
        <v>2.2000000000000002</v>
      </c>
      <c r="J670">
        <v>2.2000000000000002</v>
      </c>
      <c r="K670">
        <v>57</v>
      </c>
      <c r="L670">
        <v>171.34</v>
      </c>
      <c r="M670">
        <v>12000</v>
      </c>
      <c r="N670">
        <v>12000</v>
      </c>
      <c r="O670" s="1">
        <v>41381</v>
      </c>
    </row>
    <row r="671" spans="1:15">
      <c r="A671" t="str">
        <f t="shared" si="10"/>
        <v>COALINDIACE305</v>
      </c>
      <c r="B671" t="s">
        <v>324</v>
      </c>
      <c r="C671" s="1">
        <v>41389</v>
      </c>
      <c r="D671">
        <v>305</v>
      </c>
      <c r="E671" t="s">
        <v>127</v>
      </c>
      <c r="F671">
        <v>2.95</v>
      </c>
      <c r="G671">
        <v>3.75</v>
      </c>
      <c r="H671">
        <v>1.9</v>
      </c>
      <c r="I671">
        <v>1.95</v>
      </c>
      <c r="J671">
        <v>1.95</v>
      </c>
      <c r="K671">
        <v>56</v>
      </c>
      <c r="L671">
        <v>172.47</v>
      </c>
      <c r="M671">
        <v>48000</v>
      </c>
      <c r="N671">
        <v>16000</v>
      </c>
      <c r="O671" s="1">
        <v>41381</v>
      </c>
    </row>
    <row r="672" spans="1:15">
      <c r="A672" t="str">
        <f t="shared" si="10"/>
        <v>JINDALSTELPE340</v>
      </c>
      <c r="B672" t="s">
        <v>328</v>
      </c>
      <c r="C672" s="1">
        <v>41389</v>
      </c>
      <c r="D672">
        <v>340</v>
      </c>
      <c r="E672" t="s">
        <v>261</v>
      </c>
      <c r="F672">
        <v>7.6</v>
      </c>
      <c r="G672">
        <v>12</v>
      </c>
      <c r="H672">
        <v>7.55</v>
      </c>
      <c r="I672">
        <v>10.7</v>
      </c>
      <c r="J672">
        <v>10.7</v>
      </c>
      <c r="K672">
        <v>56</v>
      </c>
      <c r="L672">
        <v>195.75</v>
      </c>
      <c r="M672">
        <v>53000</v>
      </c>
      <c r="N672">
        <v>10000</v>
      </c>
      <c r="O672" s="1">
        <v>41381</v>
      </c>
    </row>
    <row r="673" spans="1:15">
      <c r="A673" t="str">
        <f t="shared" si="10"/>
        <v>LICHSGFINCE220</v>
      </c>
      <c r="B673" t="s">
        <v>318</v>
      </c>
      <c r="C673" s="1">
        <v>41389</v>
      </c>
      <c r="D673">
        <v>220</v>
      </c>
      <c r="E673" t="s">
        <v>127</v>
      </c>
      <c r="F673">
        <v>11.35</v>
      </c>
      <c r="G673">
        <v>12.55</v>
      </c>
      <c r="H673">
        <v>8.5</v>
      </c>
      <c r="I673">
        <v>9</v>
      </c>
      <c r="J673">
        <v>9</v>
      </c>
      <c r="K673">
        <v>56</v>
      </c>
      <c r="L673">
        <v>128.59</v>
      </c>
      <c r="M673">
        <v>114000</v>
      </c>
      <c r="N673">
        <v>-4000</v>
      </c>
      <c r="O673" s="1">
        <v>41381</v>
      </c>
    </row>
    <row r="674" spans="1:15">
      <c r="A674" t="str">
        <f t="shared" si="10"/>
        <v>PNBPE720</v>
      </c>
      <c r="B674" t="s">
        <v>343</v>
      </c>
      <c r="C674" s="1">
        <v>41389</v>
      </c>
      <c r="D674">
        <v>720</v>
      </c>
      <c r="E674" t="s">
        <v>261</v>
      </c>
      <c r="F674">
        <v>5.85</v>
      </c>
      <c r="G674">
        <v>8.15</v>
      </c>
      <c r="H674">
        <v>4</v>
      </c>
      <c r="I674">
        <v>6.3</v>
      </c>
      <c r="J674">
        <v>6.3</v>
      </c>
      <c r="K674">
        <v>56</v>
      </c>
      <c r="L674">
        <v>203.21</v>
      </c>
      <c r="M674">
        <v>38000</v>
      </c>
      <c r="N674">
        <v>1500</v>
      </c>
      <c r="O674" s="1">
        <v>41381</v>
      </c>
    </row>
    <row r="675" spans="1:15">
      <c r="A675" t="str">
        <f t="shared" si="10"/>
        <v>RELINFRAPE300</v>
      </c>
      <c r="B675" t="s">
        <v>308</v>
      </c>
      <c r="C675" s="1">
        <v>41389</v>
      </c>
      <c r="D675">
        <v>300</v>
      </c>
      <c r="E675" t="s">
        <v>261</v>
      </c>
      <c r="F675">
        <v>0.7</v>
      </c>
      <c r="G675">
        <v>1.25</v>
      </c>
      <c r="H675">
        <v>0.7</v>
      </c>
      <c r="I675">
        <v>1.05</v>
      </c>
      <c r="J675">
        <v>1.05</v>
      </c>
      <c r="K675">
        <v>56</v>
      </c>
      <c r="L675">
        <v>84.25</v>
      </c>
      <c r="M675">
        <v>152500</v>
      </c>
      <c r="N675">
        <v>-4000</v>
      </c>
      <c r="O675" s="1">
        <v>41381</v>
      </c>
    </row>
    <row r="676" spans="1:15">
      <c r="A676" t="str">
        <f t="shared" si="10"/>
        <v>TITANPE250</v>
      </c>
      <c r="B676" t="s">
        <v>334</v>
      </c>
      <c r="C676" s="1">
        <v>41389</v>
      </c>
      <c r="D676">
        <v>250</v>
      </c>
      <c r="E676" t="s">
        <v>261</v>
      </c>
      <c r="F676">
        <v>8.9</v>
      </c>
      <c r="G676">
        <v>12.45</v>
      </c>
      <c r="H676">
        <v>8.4</v>
      </c>
      <c r="I676">
        <v>8.9</v>
      </c>
      <c r="J676">
        <v>8.9</v>
      </c>
      <c r="K676">
        <v>56</v>
      </c>
      <c r="L676">
        <v>145.71</v>
      </c>
      <c r="M676">
        <v>104000</v>
      </c>
      <c r="N676">
        <v>14000</v>
      </c>
      <c r="O676" s="1">
        <v>41381</v>
      </c>
    </row>
    <row r="677" spans="1:15">
      <c r="A677" t="str">
        <f t="shared" si="10"/>
        <v>BAJAJ-AUTOPE1650</v>
      </c>
      <c r="B677" t="s">
        <v>262</v>
      </c>
      <c r="C677" s="1">
        <v>41389</v>
      </c>
      <c r="D677">
        <v>1650</v>
      </c>
      <c r="E677" t="s">
        <v>261</v>
      </c>
      <c r="F677">
        <v>5</v>
      </c>
      <c r="G677">
        <v>5.2</v>
      </c>
      <c r="H677">
        <v>2.85</v>
      </c>
      <c r="I677">
        <v>5.2</v>
      </c>
      <c r="J677">
        <v>5.2</v>
      </c>
      <c r="K677">
        <v>55</v>
      </c>
      <c r="L677">
        <v>113.69</v>
      </c>
      <c r="M677">
        <v>8500</v>
      </c>
      <c r="N677">
        <v>-4625</v>
      </c>
      <c r="O677" s="1">
        <v>41381</v>
      </c>
    </row>
    <row r="678" spans="1:15">
      <c r="A678" t="str">
        <f t="shared" si="10"/>
        <v>HINDALCOPE87.5</v>
      </c>
      <c r="B678" t="s">
        <v>301</v>
      </c>
      <c r="C678" s="1">
        <v>41389</v>
      </c>
      <c r="D678">
        <v>87.5</v>
      </c>
      <c r="E678" t="s">
        <v>261</v>
      </c>
      <c r="F678">
        <v>0.35</v>
      </c>
      <c r="G678">
        <v>0.6</v>
      </c>
      <c r="H678">
        <v>0.35</v>
      </c>
      <c r="I678">
        <v>0.5</v>
      </c>
      <c r="J678">
        <v>0.5</v>
      </c>
      <c r="K678">
        <v>55</v>
      </c>
      <c r="L678">
        <v>96.75</v>
      </c>
      <c r="M678">
        <v>352000</v>
      </c>
      <c r="N678">
        <v>4000</v>
      </c>
      <c r="O678" s="1">
        <v>41381</v>
      </c>
    </row>
    <row r="679" spans="1:15">
      <c r="A679" t="str">
        <f t="shared" si="10"/>
        <v>ICICIBANKPE960</v>
      </c>
      <c r="B679" t="s">
        <v>290</v>
      </c>
      <c r="C679" s="1">
        <v>41389</v>
      </c>
      <c r="D679">
        <v>960</v>
      </c>
      <c r="E679" t="s">
        <v>261</v>
      </c>
      <c r="F679">
        <v>1.05</v>
      </c>
      <c r="G679">
        <v>1.05</v>
      </c>
      <c r="H679">
        <v>0.45</v>
      </c>
      <c r="I679">
        <v>0.9</v>
      </c>
      <c r="J679">
        <v>0.9</v>
      </c>
      <c r="K679">
        <v>55</v>
      </c>
      <c r="L679">
        <v>132.12</v>
      </c>
      <c r="M679">
        <v>55000</v>
      </c>
      <c r="N679">
        <v>-12250</v>
      </c>
      <c r="O679" s="1">
        <v>41381</v>
      </c>
    </row>
    <row r="680" spans="1:15">
      <c r="A680" t="str">
        <f t="shared" si="10"/>
        <v>KTKBANKPE130</v>
      </c>
      <c r="B680" t="s">
        <v>309</v>
      </c>
      <c r="C680" s="1">
        <v>41389</v>
      </c>
      <c r="D680">
        <v>130</v>
      </c>
      <c r="E680" t="s">
        <v>261</v>
      </c>
      <c r="F680">
        <v>0.5</v>
      </c>
      <c r="G680">
        <v>1.25</v>
      </c>
      <c r="H680">
        <v>0.4</v>
      </c>
      <c r="I680">
        <v>0.65</v>
      </c>
      <c r="J680">
        <v>0.65</v>
      </c>
      <c r="K680">
        <v>55</v>
      </c>
      <c r="L680">
        <v>287.47000000000003</v>
      </c>
      <c r="M680">
        <v>596000</v>
      </c>
      <c r="N680">
        <v>32000</v>
      </c>
      <c r="O680" s="1">
        <v>41381</v>
      </c>
    </row>
    <row r="681" spans="1:15">
      <c r="A681" t="str">
        <f t="shared" si="10"/>
        <v>LICHSGFINPE230</v>
      </c>
      <c r="B681" t="s">
        <v>318</v>
      </c>
      <c r="C681" s="1">
        <v>41389</v>
      </c>
      <c r="D681">
        <v>230</v>
      </c>
      <c r="E681" t="s">
        <v>261</v>
      </c>
      <c r="F681">
        <v>4.5999999999999996</v>
      </c>
      <c r="G681">
        <v>7.55</v>
      </c>
      <c r="H681">
        <v>4.0999999999999996</v>
      </c>
      <c r="I681">
        <v>6.5</v>
      </c>
      <c r="J681">
        <v>6.5</v>
      </c>
      <c r="K681">
        <v>55</v>
      </c>
      <c r="L681">
        <v>129.80000000000001</v>
      </c>
      <c r="M681">
        <v>67000</v>
      </c>
      <c r="N681">
        <v>2000</v>
      </c>
      <c r="O681" s="1">
        <v>41381</v>
      </c>
    </row>
    <row r="682" spans="1:15">
      <c r="A682" t="str">
        <f t="shared" si="10"/>
        <v>POWERGRIDCE110</v>
      </c>
      <c r="B682" t="s">
        <v>323</v>
      </c>
      <c r="C682" s="1">
        <v>41389</v>
      </c>
      <c r="D682">
        <v>110</v>
      </c>
      <c r="E682" t="s">
        <v>127</v>
      </c>
      <c r="F682">
        <v>0.55000000000000004</v>
      </c>
      <c r="G682">
        <v>0.65</v>
      </c>
      <c r="H682">
        <v>0.45</v>
      </c>
      <c r="I682">
        <v>0.55000000000000004</v>
      </c>
      <c r="J682">
        <v>0.55000000000000004</v>
      </c>
      <c r="K682">
        <v>55</v>
      </c>
      <c r="L682">
        <v>121.62</v>
      </c>
      <c r="M682">
        <v>298000</v>
      </c>
      <c r="N682">
        <v>-10000</v>
      </c>
      <c r="O682" s="1">
        <v>41381</v>
      </c>
    </row>
    <row r="683" spans="1:15">
      <c r="A683" t="str">
        <f t="shared" si="10"/>
        <v>TATAGLOBALPE135</v>
      </c>
      <c r="B683" t="s">
        <v>335</v>
      </c>
      <c r="C683" s="1">
        <v>41389</v>
      </c>
      <c r="D683">
        <v>135</v>
      </c>
      <c r="E683" t="s">
        <v>261</v>
      </c>
      <c r="F683">
        <v>3.65</v>
      </c>
      <c r="G683">
        <v>3.65</v>
      </c>
      <c r="H683">
        <v>1.1499999999999999</v>
      </c>
      <c r="I683">
        <v>1.45</v>
      </c>
      <c r="J683">
        <v>1.45</v>
      </c>
      <c r="K683">
        <v>55</v>
      </c>
      <c r="L683">
        <v>150.44</v>
      </c>
      <c r="M683">
        <v>160000</v>
      </c>
      <c r="N683">
        <v>10000</v>
      </c>
      <c r="O683" s="1">
        <v>41381</v>
      </c>
    </row>
    <row r="684" spans="1:15">
      <c r="A684" t="str">
        <f t="shared" si="10"/>
        <v>TATAPOWERCE97.5</v>
      </c>
      <c r="B684" t="s">
        <v>362</v>
      </c>
      <c r="C684" s="1">
        <v>41389</v>
      </c>
      <c r="D684">
        <v>97.5</v>
      </c>
      <c r="E684" t="s">
        <v>127</v>
      </c>
      <c r="F684">
        <v>1.4</v>
      </c>
      <c r="G684">
        <v>1.45</v>
      </c>
      <c r="H684">
        <v>0.6</v>
      </c>
      <c r="I684">
        <v>0.7</v>
      </c>
      <c r="J684">
        <v>0.7</v>
      </c>
      <c r="K684">
        <v>55</v>
      </c>
      <c r="L684">
        <v>217.06</v>
      </c>
      <c r="M684">
        <v>148000</v>
      </c>
      <c r="N684">
        <v>48000</v>
      </c>
      <c r="O684" s="1">
        <v>41381</v>
      </c>
    </row>
    <row r="685" spans="1:15">
      <c r="A685" t="str">
        <f t="shared" si="10"/>
        <v>FRLPE120</v>
      </c>
      <c r="B685" t="s">
        <v>555</v>
      </c>
      <c r="C685" s="1">
        <v>41389</v>
      </c>
      <c r="D685">
        <v>120</v>
      </c>
      <c r="E685" t="s">
        <v>261</v>
      </c>
      <c r="F685">
        <v>1.1000000000000001</v>
      </c>
      <c r="G685">
        <v>1.1000000000000001</v>
      </c>
      <c r="H685">
        <v>0.3</v>
      </c>
      <c r="I685">
        <v>0.5</v>
      </c>
      <c r="J685">
        <v>0.5</v>
      </c>
      <c r="K685">
        <v>54</v>
      </c>
      <c r="L685">
        <v>130.16999999999999</v>
      </c>
      <c r="M685">
        <v>44000</v>
      </c>
      <c r="N685">
        <v>44000</v>
      </c>
      <c r="O685" s="1">
        <v>41381</v>
      </c>
    </row>
    <row r="686" spans="1:15">
      <c r="A686" t="str">
        <f t="shared" si="10"/>
        <v>HDFCPE820</v>
      </c>
      <c r="B686" t="s">
        <v>310</v>
      </c>
      <c r="C686" s="1">
        <v>41389</v>
      </c>
      <c r="D686">
        <v>820</v>
      </c>
      <c r="E686" t="s">
        <v>261</v>
      </c>
      <c r="F686">
        <v>19.5</v>
      </c>
      <c r="G686">
        <v>34.799999999999997</v>
      </c>
      <c r="H686">
        <v>15</v>
      </c>
      <c r="I686">
        <v>32.85</v>
      </c>
      <c r="J686">
        <v>32.85</v>
      </c>
      <c r="K686">
        <v>54</v>
      </c>
      <c r="L686">
        <v>226.82</v>
      </c>
      <c r="M686">
        <v>16500</v>
      </c>
      <c r="N686">
        <v>-12000</v>
      </c>
      <c r="O686" s="1">
        <v>41381</v>
      </c>
    </row>
    <row r="687" spans="1:15">
      <c r="A687" t="str">
        <f t="shared" si="10"/>
        <v>JINDALSTELPE330</v>
      </c>
      <c r="B687" t="s">
        <v>328</v>
      </c>
      <c r="C687" s="1">
        <v>41389</v>
      </c>
      <c r="D687">
        <v>330</v>
      </c>
      <c r="E687" t="s">
        <v>261</v>
      </c>
      <c r="F687">
        <v>4.8</v>
      </c>
      <c r="G687">
        <v>7.5</v>
      </c>
      <c r="H687">
        <v>3.9</v>
      </c>
      <c r="I687">
        <v>6.2</v>
      </c>
      <c r="J687">
        <v>6.2</v>
      </c>
      <c r="K687">
        <v>54</v>
      </c>
      <c r="L687">
        <v>181.16</v>
      </c>
      <c r="M687">
        <v>37000</v>
      </c>
      <c r="N687">
        <v>6000</v>
      </c>
      <c r="O687" s="1">
        <v>41381</v>
      </c>
    </row>
    <row r="688" spans="1:15">
      <c r="A688" t="str">
        <f t="shared" si="10"/>
        <v>PNBPE760</v>
      </c>
      <c r="B688" t="s">
        <v>343</v>
      </c>
      <c r="C688" s="1">
        <v>41389</v>
      </c>
      <c r="D688">
        <v>760</v>
      </c>
      <c r="E688" t="s">
        <v>261</v>
      </c>
      <c r="F688">
        <v>25.1</v>
      </c>
      <c r="G688">
        <v>25.1</v>
      </c>
      <c r="H688">
        <v>14.05</v>
      </c>
      <c r="I688">
        <v>20.9</v>
      </c>
      <c r="J688">
        <v>20.9</v>
      </c>
      <c r="K688">
        <v>54</v>
      </c>
      <c r="L688">
        <v>210.37</v>
      </c>
      <c r="M688">
        <v>8500</v>
      </c>
      <c r="N688">
        <v>1000</v>
      </c>
      <c r="O688" s="1">
        <v>41381</v>
      </c>
    </row>
    <row r="689" spans="1:15">
      <c r="A689" t="str">
        <f t="shared" si="10"/>
        <v>RENUKAPE22.5</v>
      </c>
      <c r="B689" t="s">
        <v>385</v>
      </c>
      <c r="C689" s="1">
        <v>41389</v>
      </c>
      <c r="D689">
        <v>22.5</v>
      </c>
      <c r="E689" t="s">
        <v>261</v>
      </c>
      <c r="F689">
        <v>0.2</v>
      </c>
      <c r="G689">
        <v>0.35</v>
      </c>
      <c r="H689">
        <v>0.2</v>
      </c>
      <c r="I689">
        <v>0.3</v>
      </c>
      <c r="J689">
        <v>0.3</v>
      </c>
      <c r="K689">
        <v>54</v>
      </c>
      <c r="L689">
        <v>98.33</v>
      </c>
      <c r="M689">
        <v>1480000</v>
      </c>
      <c r="N689">
        <v>8000</v>
      </c>
      <c r="O689" s="1">
        <v>41381</v>
      </c>
    </row>
    <row r="690" spans="1:15">
      <c r="A690" t="str">
        <f t="shared" si="10"/>
        <v>RENUKAPE25</v>
      </c>
      <c r="B690" t="s">
        <v>385</v>
      </c>
      <c r="C690" s="1">
        <v>41389</v>
      </c>
      <c r="D690">
        <v>25</v>
      </c>
      <c r="E690" t="s">
        <v>261</v>
      </c>
      <c r="F690">
        <v>0.9</v>
      </c>
      <c r="G690">
        <v>1.3</v>
      </c>
      <c r="H690">
        <v>0.8</v>
      </c>
      <c r="I690">
        <v>1.2</v>
      </c>
      <c r="J690">
        <v>1.2</v>
      </c>
      <c r="K690">
        <v>54</v>
      </c>
      <c r="L690">
        <v>112.57</v>
      </c>
      <c r="M690">
        <v>2040000</v>
      </c>
      <c r="N690">
        <v>-104000</v>
      </c>
      <c r="O690" s="1">
        <v>41381</v>
      </c>
    </row>
    <row r="691" spans="1:15">
      <c r="A691" t="str">
        <f t="shared" si="10"/>
        <v>RPOWERCE85</v>
      </c>
      <c r="B691" t="s">
        <v>315</v>
      </c>
      <c r="C691" s="1">
        <v>41389</v>
      </c>
      <c r="D691">
        <v>85</v>
      </c>
      <c r="E691" t="s">
        <v>127</v>
      </c>
      <c r="F691">
        <v>0.2</v>
      </c>
      <c r="G691">
        <v>0.2</v>
      </c>
      <c r="H691">
        <v>0.1</v>
      </c>
      <c r="I691">
        <v>0.1</v>
      </c>
      <c r="J691">
        <v>0.1</v>
      </c>
      <c r="K691">
        <v>54</v>
      </c>
      <c r="L691">
        <v>183.92</v>
      </c>
      <c r="M691">
        <v>260000</v>
      </c>
      <c r="N691">
        <v>-20000</v>
      </c>
      <c r="O691" s="1">
        <v>41381</v>
      </c>
    </row>
    <row r="692" spans="1:15">
      <c r="A692" t="str">
        <f t="shared" si="10"/>
        <v>ADANIPOWERCE50</v>
      </c>
      <c r="B692" t="s">
        <v>402</v>
      </c>
      <c r="C692" s="1">
        <v>41389</v>
      </c>
      <c r="D692">
        <v>50</v>
      </c>
      <c r="E692" t="s">
        <v>127</v>
      </c>
      <c r="F692">
        <v>0.85</v>
      </c>
      <c r="G692">
        <v>1.35</v>
      </c>
      <c r="H692">
        <v>0.35</v>
      </c>
      <c r="I692">
        <v>0.5</v>
      </c>
      <c r="J692">
        <v>0.5</v>
      </c>
      <c r="K692">
        <v>53</v>
      </c>
      <c r="L692">
        <v>216</v>
      </c>
      <c r="M692">
        <v>464000</v>
      </c>
      <c r="N692">
        <v>56000</v>
      </c>
      <c r="O692" s="1">
        <v>41381</v>
      </c>
    </row>
    <row r="693" spans="1:15">
      <c r="A693" t="str">
        <f t="shared" si="10"/>
        <v>OPTOCIRCUICE70</v>
      </c>
      <c r="B693" t="s">
        <v>264</v>
      </c>
      <c r="C693" s="1">
        <v>41389</v>
      </c>
      <c r="D693">
        <v>70</v>
      </c>
      <c r="E693" t="s">
        <v>127</v>
      </c>
      <c r="F693">
        <v>1.35</v>
      </c>
      <c r="G693">
        <v>1.5</v>
      </c>
      <c r="H693">
        <v>0.7</v>
      </c>
      <c r="I693">
        <v>0.85</v>
      </c>
      <c r="J693">
        <v>0.85</v>
      </c>
      <c r="K693">
        <v>53</v>
      </c>
      <c r="L693">
        <v>75.44</v>
      </c>
      <c r="M693">
        <v>194000</v>
      </c>
      <c r="N693">
        <v>10000</v>
      </c>
      <c r="O693" s="1">
        <v>41381</v>
      </c>
    </row>
    <row r="694" spans="1:15">
      <c r="A694" t="str">
        <f t="shared" si="10"/>
        <v>RELCAPITALCE300</v>
      </c>
      <c r="B694" t="s">
        <v>133</v>
      </c>
      <c r="C694" s="1">
        <v>41389</v>
      </c>
      <c r="D694">
        <v>300</v>
      </c>
      <c r="E694" t="s">
        <v>127</v>
      </c>
      <c r="F694">
        <v>40.700000000000003</v>
      </c>
      <c r="G694">
        <v>46</v>
      </c>
      <c r="H694">
        <v>35.700000000000003</v>
      </c>
      <c r="I694">
        <v>36.75</v>
      </c>
      <c r="J694">
        <v>36.75</v>
      </c>
      <c r="K694">
        <v>53</v>
      </c>
      <c r="L694">
        <v>179.8</v>
      </c>
      <c r="M694">
        <v>73000</v>
      </c>
      <c r="N694">
        <v>-5000</v>
      </c>
      <c r="O694" s="1">
        <v>41381</v>
      </c>
    </row>
    <row r="695" spans="1:15">
      <c r="A695" t="str">
        <f t="shared" si="10"/>
        <v>ALBKCE130</v>
      </c>
      <c r="B695" t="s">
        <v>356</v>
      </c>
      <c r="C695" s="1">
        <v>41389</v>
      </c>
      <c r="D695">
        <v>130</v>
      </c>
      <c r="E695" t="s">
        <v>127</v>
      </c>
      <c r="F695">
        <v>5.55</v>
      </c>
      <c r="G695">
        <v>9.0500000000000007</v>
      </c>
      <c r="H695">
        <v>5</v>
      </c>
      <c r="I695">
        <v>7.15</v>
      </c>
      <c r="J695">
        <v>7.15</v>
      </c>
      <c r="K695">
        <v>52</v>
      </c>
      <c r="L695">
        <v>142.63999999999999</v>
      </c>
      <c r="M695">
        <v>192000</v>
      </c>
      <c r="N695">
        <v>-20000</v>
      </c>
      <c r="O695" s="1">
        <v>41381</v>
      </c>
    </row>
    <row r="696" spans="1:15">
      <c r="A696" t="str">
        <f t="shared" si="10"/>
        <v>SUNTVCE400</v>
      </c>
      <c r="B696" t="s">
        <v>359</v>
      </c>
      <c r="C696" s="1">
        <v>41389</v>
      </c>
      <c r="D696">
        <v>400</v>
      </c>
      <c r="E696" t="s">
        <v>127</v>
      </c>
      <c r="F696">
        <v>2.8</v>
      </c>
      <c r="G696">
        <v>5</v>
      </c>
      <c r="H696">
        <v>2.5</v>
      </c>
      <c r="I696">
        <v>4.0999999999999996</v>
      </c>
      <c r="J696">
        <v>4.0999999999999996</v>
      </c>
      <c r="K696">
        <v>52</v>
      </c>
      <c r="L696">
        <v>209.97</v>
      </c>
      <c r="M696">
        <v>124000</v>
      </c>
      <c r="N696">
        <v>3000</v>
      </c>
      <c r="O696" s="1">
        <v>41381</v>
      </c>
    </row>
    <row r="697" spans="1:15">
      <c r="A697" t="str">
        <f t="shared" si="10"/>
        <v>TATASTEELCE360</v>
      </c>
      <c r="B697" t="s">
        <v>292</v>
      </c>
      <c r="C697" s="1">
        <v>41389</v>
      </c>
      <c r="D697">
        <v>360</v>
      </c>
      <c r="E697" t="s">
        <v>127</v>
      </c>
      <c r="F697">
        <v>0.2</v>
      </c>
      <c r="G697">
        <v>0.25</v>
      </c>
      <c r="H697">
        <v>0.15</v>
      </c>
      <c r="I697">
        <v>0.2</v>
      </c>
      <c r="J697">
        <v>0.2</v>
      </c>
      <c r="K697">
        <v>52</v>
      </c>
      <c r="L697">
        <v>187.3</v>
      </c>
      <c r="M697">
        <v>592000</v>
      </c>
      <c r="N697">
        <v>-15000</v>
      </c>
      <c r="O697" s="1">
        <v>41381</v>
      </c>
    </row>
    <row r="698" spans="1:15">
      <c r="A698" t="str">
        <f t="shared" si="10"/>
        <v>VOLTASCE80</v>
      </c>
      <c r="B698" t="s">
        <v>378</v>
      </c>
      <c r="C698" s="1">
        <v>41389</v>
      </c>
      <c r="D698">
        <v>80</v>
      </c>
      <c r="E698" t="s">
        <v>127</v>
      </c>
      <c r="F698">
        <v>3.6</v>
      </c>
      <c r="G698">
        <v>3.6</v>
      </c>
      <c r="H698">
        <v>2.2000000000000002</v>
      </c>
      <c r="I698">
        <v>2.35</v>
      </c>
      <c r="J698">
        <v>2.35</v>
      </c>
      <c r="K698">
        <v>52</v>
      </c>
      <c r="L698">
        <v>86.32</v>
      </c>
      <c r="M698">
        <v>262000</v>
      </c>
      <c r="N698">
        <v>-18000</v>
      </c>
      <c r="O698" s="1">
        <v>41381</v>
      </c>
    </row>
    <row r="699" spans="1:15">
      <c r="A699" t="str">
        <f t="shared" si="10"/>
        <v>VOLTASCE85</v>
      </c>
      <c r="B699" t="s">
        <v>378</v>
      </c>
      <c r="C699" s="1">
        <v>41389</v>
      </c>
      <c r="D699">
        <v>85</v>
      </c>
      <c r="E699" t="s">
        <v>127</v>
      </c>
      <c r="F699">
        <v>1.1000000000000001</v>
      </c>
      <c r="G699">
        <v>1.25</v>
      </c>
      <c r="H699">
        <v>0.65</v>
      </c>
      <c r="I699">
        <v>0.7</v>
      </c>
      <c r="J699">
        <v>0.7</v>
      </c>
      <c r="K699">
        <v>52</v>
      </c>
      <c r="L699">
        <v>89.36</v>
      </c>
      <c r="M699">
        <v>206000</v>
      </c>
      <c r="N699">
        <v>-12000</v>
      </c>
      <c r="O699" s="1">
        <v>41381</v>
      </c>
    </row>
    <row r="700" spans="1:15">
      <c r="A700" t="str">
        <f t="shared" si="10"/>
        <v>ADANIENTCE240</v>
      </c>
      <c r="B700" t="s">
        <v>351</v>
      </c>
      <c r="C700" s="1">
        <v>41389</v>
      </c>
      <c r="D700">
        <v>240</v>
      </c>
      <c r="E700" t="s">
        <v>127</v>
      </c>
      <c r="F700">
        <v>1.5</v>
      </c>
      <c r="G700">
        <v>1.7</v>
      </c>
      <c r="H700">
        <v>0.75</v>
      </c>
      <c r="I700">
        <v>0.9</v>
      </c>
      <c r="J700">
        <v>0.9</v>
      </c>
      <c r="K700">
        <v>51</v>
      </c>
      <c r="L700">
        <v>246.02</v>
      </c>
      <c r="M700">
        <v>112000</v>
      </c>
      <c r="N700">
        <v>12000</v>
      </c>
      <c r="O700" s="1">
        <v>41381</v>
      </c>
    </row>
    <row r="701" spans="1:15">
      <c r="A701" t="str">
        <f t="shared" si="10"/>
        <v>BANKINDIAPE320</v>
      </c>
      <c r="B701" t="s">
        <v>361</v>
      </c>
      <c r="C701" s="1">
        <v>41389</v>
      </c>
      <c r="D701">
        <v>320</v>
      </c>
      <c r="E701" t="s">
        <v>261</v>
      </c>
      <c r="F701">
        <v>5.15</v>
      </c>
      <c r="G701">
        <v>11.9</v>
      </c>
      <c r="H701">
        <v>4.45</v>
      </c>
      <c r="I701">
        <v>9</v>
      </c>
      <c r="J701">
        <v>9</v>
      </c>
      <c r="K701">
        <v>51</v>
      </c>
      <c r="L701">
        <v>166.55</v>
      </c>
      <c r="M701">
        <v>23000</v>
      </c>
      <c r="N701">
        <v>-5000</v>
      </c>
      <c r="O701" s="1">
        <v>41381</v>
      </c>
    </row>
    <row r="702" spans="1:15">
      <c r="A702" t="str">
        <f t="shared" si="10"/>
        <v>BPCLCE400</v>
      </c>
      <c r="B702" t="s">
        <v>320</v>
      </c>
      <c r="C702" s="1">
        <v>41389</v>
      </c>
      <c r="D702">
        <v>400</v>
      </c>
      <c r="E702" t="s">
        <v>127</v>
      </c>
      <c r="F702">
        <v>9.0500000000000007</v>
      </c>
      <c r="G702">
        <v>13</v>
      </c>
      <c r="H702">
        <v>7.75</v>
      </c>
      <c r="I702">
        <v>8.35</v>
      </c>
      <c r="J702">
        <v>8.35</v>
      </c>
      <c r="K702">
        <v>51</v>
      </c>
      <c r="L702">
        <v>209.05</v>
      </c>
      <c r="M702">
        <v>103000</v>
      </c>
      <c r="N702">
        <v>-1000</v>
      </c>
      <c r="O702" s="1">
        <v>41381</v>
      </c>
    </row>
    <row r="703" spans="1:15">
      <c r="A703" t="str">
        <f t="shared" si="10"/>
        <v>CIPLAPE400</v>
      </c>
      <c r="B703" t="s">
        <v>336</v>
      </c>
      <c r="C703" s="1">
        <v>41389</v>
      </c>
      <c r="D703">
        <v>400</v>
      </c>
      <c r="E703" t="s">
        <v>261</v>
      </c>
      <c r="F703">
        <v>6</v>
      </c>
      <c r="G703">
        <v>8.3000000000000007</v>
      </c>
      <c r="H703">
        <v>4.3499999999999996</v>
      </c>
      <c r="I703">
        <v>5.05</v>
      </c>
      <c r="J703">
        <v>5.05</v>
      </c>
      <c r="K703">
        <v>51</v>
      </c>
      <c r="L703">
        <v>206.98</v>
      </c>
      <c r="M703">
        <v>113000</v>
      </c>
      <c r="N703">
        <v>-3000</v>
      </c>
      <c r="O703" s="1">
        <v>41381</v>
      </c>
    </row>
    <row r="704" spans="1:15">
      <c r="A704" t="str">
        <f t="shared" si="10"/>
        <v>GAILCE340</v>
      </c>
      <c r="B704" t="s">
        <v>364</v>
      </c>
      <c r="C704" s="1">
        <v>41389</v>
      </c>
      <c r="D704">
        <v>340</v>
      </c>
      <c r="E704" t="s">
        <v>127</v>
      </c>
      <c r="F704">
        <v>1</v>
      </c>
      <c r="G704">
        <v>1.4</v>
      </c>
      <c r="H704">
        <v>0.65</v>
      </c>
      <c r="I704">
        <v>0.65</v>
      </c>
      <c r="J704">
        <v>0.65</v>
      </c>
      <c r="K704">
        <v>51</v>
      </c>
      <c r="L704">
        <v>173.96</v>
      </c>
      <c r="M704">
        <v>107000</v>
      </c>
      <c r="N704">
        <v>-16000</v>
      </c>
      <c r="O704" s="1">
        <v>41381</v>
      </c>
    </row>
    <row r="705" spans="1:15">
      <c r="A705" t="str">
        <f t="shared" si="10"/>
        <v>IBREALESTCE62.5</v>
      </c>
      <c r="B705" t="s">
        <v>316</v>
      </c>
      <c r="C705" s="1">
        <v>41389</v>
      </c>
      <c r="D705">
        <v>62.5</v>
      </c>
      <c r="E705" t="s">
        <v>127</v>
      </c>
      <c r="F705">
        <v>1.35</v>
      </c>
      <c r="G705">
        <v>1.65</v>
      </c>
      <c r="H705">
        <v>0.9</v>
      </c>
      <c r="I705">
        <v>1</v>
      </c>
      <c r="J705">
        <v>1</v>
      </c>
      <c r="K705">
        <v>51</v>
      </c>
      <c r="L705">
        <v>130.13</v>
      </c>
      <c r="M705">
        <v>92000</v>
      </c>
      <c r="N705">
        <v>80000</v>
      </c>
      <c r="O705" s="1">
        <v>41381</v>
      </c>
    </row>
    <row r="706" spans="1:15">
      <c r="A706" t="str">
        <f t="shared" si="10"/>
        <v>RELCAPITALPE280</v>
      </c>
      <c r="B706" t="s">
        <v>133</v>
      </c>
      <c r="C706" s="1">
        <v>41389</v>
      </c>
      <c r="D706">
        <v>280</v>
      </c>
      <c r="E706" t="s">
        <v>261</v>
      </c>
      <c r="F706">
        <v>0.55000000000000004</v>
      </c>
      <c r="G706">
        <v>0.75</v>
      </c>
      <c r="H706">
        <v>0.3</v>
      </c>
      <c r="I706">
        <v>0.6</v>
      </c>
      <c r="J706">
        <v>0.6</v>
      </c>
      <c r="K706">
        <v>51</v>
      </c>
      <c r="L706">
        <v>143.05000000000001</v>
      </c>
      <c r="M706">
        <v>138000</v>
      </c>
      <c r="N706">
        <v>-10000</v>
      </c>
      <c r="O706" s="1">
        <v>41381</v>
      </c>
    </row>
    <row r="707" spans="1:15">
      <c r="A707" t="str">
        <f t="shared" ref="A707:A770" si="11">B707&amp;E707&amp;D707</f>
        <v>NTPCCE147.5</v>
      </c>
      <c r="B707" t="s">
        <v>298</v>
      </c>
      <c r="C707" s="1">
        <v>41389</v>
      </c>
      <c r="D707">
        <v>147.5</v>
      </c>
      <c r="E707" t="s">
        <v>127</v>
      </c>
      <c r="F707">
        <v>0.9</v>
      </c>
      <c r="G707">
        <v>1.5</v>
      </c>
      <c r="H707">
        <v>0.8</v>
      </c>
      <c r="I707">
        <v>0.8</v>
      </c>
      <c r="J707">
        <v>0.8</v>
      </c>
      <c r="K707">
        <v>50</v>
      </c>
      <c r="L707">
        <v>148.65</v>
      </c>
      <c r="M707">
        <v>92000</v>
      </c>
      <c r="N707">
        <v>72000</v>
      </c>
      <c r="O707" s="1">
        <v>41381</v>
      </c>
    </row>
    <row r="708" spans="1:15">
      <c r="A708" t="str">
        <f t="shared" si="11"/>
        <v>ALBKCE150</v>
      </c>
      <c r="B708" t="s">
        <v>356</v>
      </c>
      <c r="C708" s="1">
        <v>41389</v>
      </c>
      <c r="D708">
        <v>150</v>
      </c>
      <c r="E708" t="s">
        <v>127</v>
      </c>
      <c r="F708">
        <v>0.4</v>
      </c>
      <c r="G708">
        <v>0.7</v>
      </c>
      <c r="H708">
        <v>0.2</v>
      </c>
      <c r="I708">
        <v>0.45</v>
      </c>
      <c r="J708">
        <v>0.45</v>
      </c>
      <c r="K708">
        <v>49</v>
      </c>
      <c r="L708">
        <v>147.49</v>
      </c>
      <c r="M708">
        <v>148000</v>
      </c>
      <c r="N708">
        <v>6000</v>
      </c>
      <c r="O708" s="1">
        <v>41381</v>
      </c>
    </row>
    <row r="709" spans="1:15">
      <c r="A709" t="str">
        <f t="shared" si="11"/>
        <v>BHELPE190</v>
      </c>
      <c r="B709" t="s">
        <v>299</v>
      </c>
      <c r="C709" s="1">
        <v>41389</v>
      </c>
      <c r="D709">
        <v>190</v>
      </c>
      <c r="E709" t="s">
        <v>261</v>
      </c>
      <c r="F709">
        <v>8.1</v>
      </c>
      <c r="G709">
        <v>9.35</v>
      </c>
      <c r="H709">
        <v>6.85</v>
      </c>
      <c r="I709">
        <v>8.6</v>
      </c>
      <c r="J709">
        <v>8.6</v>
      </c>
      <c r="K709">
        <v>49</v>
      </c>
      <c r="L709">
        <v>97.04</v>
      </c>
      <c r="M709">
        <v>122000</v>
      </c>
      <c r="N709">
        <v>-6000</v>
      </c>
      <c r="O709" s="1">
        <v>41381</v>
      </c>
    </row>
    <row r="710" spans="1:15">
      <c r="A710" t="str">
        <f t="shared" si="11"/>
        <v>HDFCCE860</v>
      </c>
      <c r="B710" t="s">
        <v>310</v>
      </c>
      <c r="C710" s="1">
        <v>41389</v>
      </c>
      <c r="D710">
        <v>860</v>
      </c>
      <c r="E710" t="s">
        <v>127</v>
      </c>
      <c r="F710">
        <v>0.55000000000000004</v>
      </c>
      <c r="G710">
        <v>1.2</v>
      </c>
      <c r="H710">
        <v>0.5</v>
      </c>
      <c r="I710">
        <v>0.6</v>
      </c>
      <c r="J710">
        <v>0.6</v>
      </c>
      <c r="K710">
        <v>49</v>
      </c>
      <c r="L710">
        <v>210.89</v>
      </c>
      <c r="M710">
        <v>70000</v>
      </c>
      <c r="N710">
        <v>-21000</v>
      </c>
      <c r="O710" s="1">
        <v>41381</v>
      </c>
    </row>
    <row r="711" spans="1:15">
      <c r="A711" t="str">
        <f t="shared" si="11"/>
        <v>TATAMOTORSCE310</v>
      </c>
      <c r="B711" t="s">
        <v>130</v>
      </c>
      <c r="C711" s="1">
        <v>41389</v>
      </c>
      <c r="D711">
        <v>310</v>
      </c>
      <c r="E711" t="s">
        <v>127</v>
      </c>
      <c r="F711">
        <v>0.35</v>
      </c>
      <c r="G711">
        <v>0.35</v>
      </c>
      <c r="H711">
        <v>0.25</v>
      </c>
      <c r="I711">
        <v>0.3</v>
      </c>
      <c r="J711">
        <v>0.3</v>
      </c>
      <c r="K711">
        <v>49</v>
      </c>
      <c r="L711">
        <v>152.05000000000001</v>
      </c>
      <c r="M711">
        <v>198000</v>
      </c>
      <c r="N711">
        <v>-22000</v>
      </c>
      <c r="O711" s="1">
        <v>41381</v>
      </c>
    </row>
    <row r="712" spans="1:15">
      <c r="A712" t="str">
        <f t="shared" si="11"/>
        <v>ZEELCE200</v>
      </c>
      <c r="B712" t="s">
        <v>345</v>
      </c>
      <c r="C712" s="1">
        <v>41389</v>
      </c>
      <c r="D712">
        <v>200</v>
      </c>
      <c r="E712" t="s">
        <v>127</v>
      </c>
      <c r="F712">
        <v>7.8</v>
      </c>
      <c r="G712">
        <v>9.6</v>
      </c>
      <c r="H712">
        <v>5.6</v>
      </c>
      <c r="I712">
        <v>8</v>
      </c>
      <c r="J712">
        <v>8</v>
      </c>
      <c r="K712">
        <v>49</v>
      </c>
      <c r="L712">
        <v>203.64</v>
      </c>
      <c r="M712">
        <v>38000</v>
      </c>
      <c r="N712">
        <v>-10000</v>
      </c>
      <c r="O712" s="1">
        <v>41381</v>
      </c>
    </row>
    <row r="713" spans="1:15">
      <c r="A713" t="str">
        <f t="shared" si="11"/>
        <v>IDFCPE155</v>
      </c>
      <c r="B713" t="s">
        <v>303</v>
      </c>
      <c r="C713" s="1">
        <v>41389</v>
      </c>
      <c r="D713">
        <v>155</v>
      </c>
      <c r="E713" t="s">
        <v>261</v>
      </c>
      <c r="F713">
        <v>3.45</v>
      </c>
      <c r="G713">
        <v>4.7</v>
      </c>
      <c r="H713">
        <v>3.05</v>
      </c>
      <c r="I713">
        <v>4</v>
      </c>
      <c r="J713">
        <v>4</v>
      </c>
      <c r="K713">
        <v>48</v>
      </c>
      <c r="L713">
        <v>152.36000000000001</v>
      </c>
      <c r="M713">
        <v>66000</v>
      </c>
      <c r="N713">
        <v>38000</v>
      </c>
      <c r="O713" s="1">
        <v>41381</v>
      </c>
    </row>
    <row r="714" spans="1:15">
      <c r="A714" t="str">
        <f t="shared" si="11"/>
        <v>INDUSINDBKCE430</v>
      </c>
      <c r="B714" t="s">
        <v>383</v>
      </c>
      <c r="C714" s="1">
        <v>41389</v>
      </c>
      <c r="D714">
        <v>430</v>
      </c>
      <c r="E714" t="s">
        <v>127</v>
      </c>
      <c r="F714">
        <v>7.1</v>
      </c>
      <c r="G714">
        <v>8.25</v>
      </c>
      <c r="H714">
        <v>4.8499999999999996</v>
      </c>
      <c r="I714">
        <v>6.95</v>
      </c>
      <c r="J714">
        <v>6.95</v>
      </c>
      <c r="K714">
        <v>48</v>
      </c>
      <c r="L714">
        <v>209.7</v>
      </c>
      <c r="M714">
        <v>47000</v>
      </c>
      <c r="N714">
        <v>29000</v>
      </c>
      <c r="O714" s="1">
        <v>41381</v>
      </c>
    </row>
    <row r="715" spans="1:15">
      <c r="A715" t="str">
        <f t="shared" si="11"/>
        <v>RELCAPITALCE400</v>
      </c>
      <c r="B715" t="s">
        <v>133</v>
      </c>
      <c r="C715" s="1">
        <v>41389</v>
      </c>
      <c r="D715">
        <v>400</v>
      </c>
      <c r="E715" t="s">
        <v>127</v>
      </c>
      <c r="F715">
        <v>0.5</v>
      </c>
      <c r="G715">
        <v>0.55000000000000004</v>
      </c>
      <c r="H715">
        <v>0.2</v>
      </c>
      <c r="I715">
        <v>0.25</v>
      </c>
      <c r="J715">
        <v>0.25</v>
      </c>
      <c r="K715">
        <v>48</v>
      </c>
      <c r="L715">
        <v>192.15</v>
      </c>
      <c r="M715">
        <v>190000</v>
      </c>
      <c r="N715">
        <v>-1000</v>
      </c>
      <c r="O715" s="1">
        <v>41381</v>
      </c>
    </row>
    <row r="716" spans="1:15">
      <c r="A716" t="str">
        <f t="shared" si="11"/>
        <v>TATASTEELPE270</v>
      </c>
      <c r="B716" t="s">
        <v>292</v>
      </c>
      <c r="C716" s="1">
        <v>41389</v>
      </c>
      <c r="D716">
        <v>270</v>
      </c>
      <c r="E716" t="s">
        <v>261</v>
      </c>
      <c r="F716">
        <v>0.5</v>
      </c>
      <c r="G716">
        <v>0.8</v>
      </c>
      <c r="H716">
        <v>0.45</v>
      </c>
      <c r="I716">
        <v>0.7</v>
      </c>
      <c r="J716">
        <v>0.7</v>
      </c>
      <c r="K716">
        <v>48</v>
      </c>
      <c r="L716">
        <v>129.85</v>
      </c>
      <c r="M716">
        <v>147000</v>
      </c>
      <c r="N716">
        <v>-21000</v>
      </c>
      <c r="O716" s="1">
        <v>41381</v>
      </c>
    </row>
    <row r="717" spans="1:15">
      <c r="A717" t="str">
        <f t="shared" si="11"/>
        <v>BHELCE175</v>
      </c>
      <c r="B717" t="s">
        <v>299</v>
      </c>
      <c r="C717" s="1">
        <v>41389</v>
      </c>
      <c r="D717">
        <v>175</v>
      </c>
      <c r="E717" t="s">
        <v>127</v>
      </c>
      <c r="F717">
        <v>8.8000000000000007</v>
      </c>
      <c r="G717">
        <v>10.95</v>
      </c>
      <c r="H717">
        <v>8.75</v>
      </c>
      <c r="I717">
        <v>10.199999999999999</v>
      </c>
      <c r="J717">
        <v>10.199999999999999</v>
      </c>
      <c r="K717">
        <v>47</v>
      </c>
      <c r="L717">
        <v>86.96</v>
      </c>
      <c r="M717">
        <v>67000</v>
      </c>
      <c r="N717">
        <v>1000</v>
      </c>
      <c r="O717" s="1">
        <v>41381</v>
      </c>
    </row>
    <row r="718" spans="1:15">
      <c r="A718" t="str">
        <f t="shared" si="11"/>
        <v>DENABANKCE90</v>
      </c>
      <c r="B718" t="s">
        <v>347</v>
      </c>
      <c r="C718" s="1">
        <v>41389</v>
      </c>
      <c r="D718">
        <v>90</v>
      </c>
      <c r="E718" t="s">
        <v>127</v>
      </c>
      <c r="F718">
        <v>4.5</v>
      </c>
      <c r="G718">
        <v>6</v>
      </c>
      <c r="H718">
        <v>3</v>
      </c>
      <c r="I718">
        <v>4.95</v>
      </c>
      <c r="J718">
        <v>4.95</v>
      </c>
      <c r="K718">
        <v>47</v>
      </c>
      <c r="L718">
        <v>178.38</v>
      </c>
      <c r="M718">
        <v>364000</v>
      </c>
      <c r="N718">
        <v>-64000</v>
      </c>
      <c r="O718" s="1">
        <v>41381</v>
      </c>
    </row>
    <row r="719" spans="1:15">
      <c r="A719" t="str">
        <f t="shared" si="11"/>
        <v>DRREDDYPE1900</v>
      </c>
      <c r="B719" t="s">
        <v>371</v>
      </c>
      <c r="C719" s="1">
        <v>41389</v>
      </c>
      <c r="D719">
        <v>1900</v>
      </c>
      <c r="E719" t="s">
        <v>261</v>
      </c>
      <c r="F719">
        <v>25</v>
      </c>
      <c r="G719">
        <v>45</v>
      </c>
      <c r="H719">
        <v>17.850000000000001</v>
      </c>
      <c r="I719">
        <v>22.95</v>
      </c>
      <c r="J719">
        <v>22.95</v>
      </c>
      <c r="K719">
        <v>47</v>
      </c>
      <c r="L719">
        <v>113.25</v>
      </c>
      <c r="M719">
        <v>2875</v>
      </c>
      <c r="N719">
        <v>125</v>
      </c>
      <c r="O719" s="1">
        <v>41381</v>
      </c>
    </row>
    <row r="720" spans="1:15">
      <c r="A720" t="str">
        <f t="shared" si="11"/>
        <v>IVRCLINFRACE25</v>
      </c>
      <c r="B720" t="s">
        <v>342</v>
      </c>
      <c r="C720" s="1">
        <v>41389</v>
      </c>
      <c r="D720">
        <v>25</v>
      </c>
      <c r="E720" t="s">
        <v>127</v>
      </c>
      <c r="F720">
        <v>0.15</v>
      </c>
      <c r="G720">
        <v>0.15</v>
      </c>
      <c r="H720">
        <v>0.05</v>
      </c>
      <c r="I720">
        <v>0.05</v>
      </c>
      <c r="J720">
        <v>0.05</v>
      </c>
      <c r="K720">
        <v>47</v>
      </c>
      <c r="L720">
        <v>94.42</v>
      </c>
      <c r="M720">
        <v>2056000</v>
      </c>
      <c r="N720">
        <v>-144000</v>
      </c>
      <c r="O720" s="1">
        <v>41381</v>
      </c>
    </row>
    <row r="721" spans="1:15">
      <c r="A721" t="str">
        <f t="shared" si="11"/>
        <v>IVRCLINFRAPE17.5</v>
      </c>
      <c r="B721" t="s">
        <v>342</v>
      </c>
      <c r="C721" s="1">
        <v>41389</v>
      </c>
      <c r="D721">
        <v>17.5</v>
      </c>
      <c r="E721" t="s">
        <v>261</v>
      </c>
      <c r="F721">
        <v>0.1</v>
      </c>
      <c r="G721">
        <v>0.1</v>
      </c>
      <c r="H721">
        <v>0.05</v>
      </c>
      <c r="I721">
        <v>0.05</v>
      </c>
      <c r="J721">
        <v>0.05</v>
      </c>
      <c r="K721">
        <v>47</v>
      </c>
      <c r="L721">
        <v>66.02</v>
      </c>
      <c r="M721">
        <v>600000</v>
      </c>
      <c r="N721">
        <v>232000</v>
      </c>
      <c r="O721" s="1">
        <v>41381</v>
      </c>
    </row>
    <row r="722" spans="1:15">
      <c r="A722" t="str">
        <f t="shared" si="11"/>
        <v>M&amp;MPE800</v>
      </c>
      <c r="B722" t="s">
        <v>311</v>
      </c>
      <c r="C722" s="1">
        <v>41389</v>
      </c>
      <c r="D722">
        <v>800</v>
      </c>
      <c r="E722" t="s">
        <v>261</v>
      </c>
      <c r="F722">
        <v>2.15</v>
      </c>
      <c r="G722">
        <v>2.2999999999999998</v>
      </c>
      <c r="H722">
        <v>1.25</v>
      </c>
      <c r="I722">
        <v>1.45</v>
      </c>
      <c r="J722">
        <v>1.45</v>
      </c>
      <c r="K722">
        <v>47</v>
      </c>
      <c r="L722">
        <v>188.41</v>
      </c>
      <c r="M722">
        <v>81000</v>
      </c>
      <c r="N722">
        <v>2000</v>
      </c>
      <c r="O722" s="1">
        <v>41381</v>
      </c>
    </row>
    <row r="723" spans="1:15">
      <c r="A723" t="str">
        <f t="shared" si="11"/>
        <v>MARUTICE1540</v>
      </c>
      <c r="B723" t="s">
        <v>307</v>
      </c>
      <c r="C723" s="1">
        <v>41389</v>
      </c>
      <c r="D723">
        <v>1540</v>
      </c>
      <c r="E723" t="s">
        <v>127</v>
      </c>
      <c r="F723">
        <v>14.2</v>
      </c>
      <c r="G723">
        <v>14.7</v>
      </c>
      <c r="H723">
        <v>8.9499999999999993</v>
      </c>
      <c r="I723">
        <v>12</v>
      </c>
      <c r="J723">
        <v>12</v>
      </c>
      <c r="K723">
        <v>47</v>
      </c>
      <c r="L723">
        <v>182.37</v>
      </c>
      <c r="M723">
        <v>7500</v>
      </c>
      <c r="N723">
        <v>500</v>
      </c>
      <c r="O723" s="1">
        <v>41381</v>
      </c>
    </row>
    <row r="724" spans="1:15">
      <c r="A724" t="str">
        <f t="shared" si="11"/>
        <v>TATAPOWERCE95</v>
      </c>
      <c r="B724" t="s">
        <v>362</v>
      </c>
      <c r="C724" s="1">
        <v>41389</v>
      </c>
      <c r="D724">
        <v>95</v>
      </c>
      <c r="E724" t="s">
        <v>127</v>
      </c>
      <c r="F724">
        <v>2.4500000000000002</v>
      </c>
      <c r="G724">
        <v>2.65</v>
      </c>
      <c r="H724">
        <v>1.4</v>
      </c>
      <c r="I724">
        <v>1.55</v>
      </c>
      <c r="J724">
        <v>1.55</v>
      </c>
      <c r="K724">
        <v>47</v>
      </c>
      <c r="L724">
        <v>182.23</v>
      </c>
      <c r="M724">
        <v>196000</v>
      </c>
      <c r="N724">
        <v>72000</v>
      </c>
      <c r="O724" s="1">
        <v>41381</v>
      </c>
    </row>
    <row r="725" spans="1:15">
      <c r="A725" t="str">
        <f t="shared" si="11"/>
        <v>BHARTIARTLCE270</v>
      </c>
      <c r="B725" t="s">
        <v>129</v>
      </c>
      <c r="C725" s="1">
        <v>41389</v>
      </c>
      <c r="D725">
        <v>270</v>
      </c>
      <c r="E725" t="s">
        <v>127</v>
      </c>
      <c r="F725">
        <v>20</v>
      </c>
      <c r="G725">
        <v>20.85</v>
      </c>
      <c r="H725">
        <v>18</v>
      </c>
      <c r="I725">
        <v>18.850000000000001</v>
      </c>
      <c r="J725">
        <v>18.850000000000001</v>
      </c>
      <c r="K725">
        <v>46</v>
      </c>
      <c r="L725">
        <v>133.38</v>
      </c>
      <c r="M725">
        <v>57000</v>
      </c>
      <c r="N725">
        <v>-19000</v>
      </c>
      <c r="O725" s="1">
        <v>41381</v>
      </c>
    </row>
    <row r="726" spans="1:15">
      <c r="A726" t="str">
        <f t="shared" si="11"/>
        <v>CHAMBLFERTCE55</v>
      </c>
      <c r="B726" t="s">
        <v>265</v>
      </c>
      <c r="C726" s="1">
        <v>41389</v>
      </c>
      <c r="D726">
        <v>55</v>
      </c>
      <c r="E726" t="s">
        <v>127</v>
      </c>
      <c r="F726">
        <v>0.45</v>
      </c>
      <c r="G726">
        <v>0.7</v>
      </c>
      <c r="H726">
        <v>0.35</v>
      </c>
      <c r="I726">
        <v>0.4</v>
      </c>
      <c r="J726">
        <v>0.4</v>
      </c>
      <c r="K726">
        <v>46</v>
      </c>
      <c r="L726">
        <v>102.18</v>
      </c>
      <c r="M726">
        <v>536000</v>
      </c>
      <c r="N726">
        <v>-24000</v>
      </c>
      <c r="O726" s="1">
        <v>41381</v>
      </c>
    </row>
    <row r="727" spans="1:15">
      <c r="A727" t="str">
        <f t="shared" si="11"/>
        <v>DRREDDYCE1920</v>
      </c>
      <c r="B727" t="s">
        <v>371</v>
      </c>
      <c r="C727" s="1">
        <v>41389</v>
      </c>
      <c r="D727">
        <v>1920</v>
      </c>
      <c r="E727" t="s">
        <v>127</v>
      </c>
      <c r="F727">
        <v>22.45</v>
      </c>
      <c r="G727">
        <v>31.95</v>
      </c>
      <c r="H727">
        <v>11.5</v>
      </c>
      <c r="I727">
        <v>25.15</v>
      </c>
      <c r="J727">
        <v>25.15</v>
      </c>
      <c r="K727">
        <v>46</v>
      </c>
      <c r="L727">
        <v>111.54</v>
      </c>
      <c r="M727">
        <v>1750</v>
      </c>
      <c r="N727">
        <v>-1125</v>
      </c>
      <c r="O727" s="1">
        <v>41381</v>
      </c>
    </row>
    <row r="728" spans="1:15">
      <c r="A728" t="str">
        <f t="shared" si="11"/>
        <v>IBREALESTCE70</v>
      </c>
      <c r="B728" t="s">
        <v>316</v>
      </c>
      <c r="C728" s="1">
        <v>41389</v>
      </c>
      <c r="D728">
        <v>70</v>
      </c>
      <c r="E728" t="s">
        <v>127</v>
      </c>
      <c r="F728">
        <v>0.25</v>
      </c>
      <c r="G728">
        <v>0.3</v>
      </c>
      <c r="H728">
        <v>0.15</v>
      </c>
      <c r="I728">
        <v>0.15</v>
      </c>
      <c r="J728">
        <v>0.15</v>
      </c>
      <c r="K728">
        <v>46</v>
      </c>
      <c r="L728">
        <v>129.22999999999999</v>
      </c>
      <c r="M728">
        <v>168000</v>
      </c>
      <c r="N728">
        <v>32000</v>
      </c>
      <c r="O728" s="1">
        <v>41381</v>
      </c>
    </row>
    <row r="729" spans="1:15">
      <c r="A729" t="str">
        <f t="shared" si="11"/>
        <v>ICICIBANKPE940</v>
      </c>
      <c r="B729" t="s">
        <v>290</v>
      </c>
      <c r="C729" s="1">
        <v>41389</v>
      </c>
      <c r="D729">
        <v>940</v>
      </c>
      <c r="E729" t="s">
        <v>261</v>
      </c>
      <c r="F729">
        <v>0.75</v>
      </c>
      <c r="G729">
        <v>0.75</v>
      </c>
      <c r="H729">
        <v>0.5</v>
      </c>
      <c r="I729">
        <v>0.65</v>
      </c>
      <c r="J729">
        <v>0.65</v>
      </c>
      <c r="K729">
        <v>46</v>
      </c>
      <c r="L729">
        <v>108.17</v>
      </c>
      <c r="M729">
        <v>27500</v>
      </c>
      <c r="N729">
        <v>-9750</v>
      </c>
      <c r="O729" s="1">
        <v>41381</v>
      </c>
    </row>
    <row r="730" spans="1:15">
      <c r="A730" t="str">
        <f t="shared" si="11"/>
        <v>IDBICE90</v>
      </c>
      <c r="B730" t="s">
        <v>373</v>
      </c>
      <c r="C730" s="1">
        <v>41389</v>
      </c>
      <c r="D730">
        <v>90</v>
      </c>
      <c r="E730" t="s">
        <v>127</v>
      </c>
      <c r="F730">
        <v>0.7</v>
      </c>
      <c r="G730">
        <v>0.8</v>
      </c>
      <c r="H730">
        <v>0.3</v>
      </c>
      <c r="I730">
        <v>0.4</v>
      </c>
      <c r="J730">
        <v>0.4</v>
      </c>
      <c r="K730">
        <v>46</v>
      </c>
      <c r="L730">
        <v>166.72</v>
      </c>
      <c r="M730">
        <v>332000</v>
      </c>
      <c r="N730">
        <v>36000</v>
      </c>
      <c r="O730" s="1">
        <v>41381</v>
      </c>
    </row>
    <row r="731" spans="1:15">
      <c r="A731" t="str">
        <f t="shared" si="11"/>
        <v>JINDALSTELCE330</v>
      </c>
      <c r="B731" t="s">
        <v>328</v>
      </c>
      <c r="C731" s="1">
        <v>41389</v>
      </c>
      <c r="D731">
        <v>330</v>
      </c>
      <c r="E731" t="s">
        <v>127</v>
      </c>
      <c r="F731">
        <v>13.05</v>
      </c>
      <c r="G731">
        <v>17.5</v>
      </c>
      <c r="H731">
        <v>13</v>
      </c>
      <c r="I731">
        <v>13</v>
      </c>
      <c r="J731">
        <v>13</v>
      </c>
      <c r="K731">
        <v>46</v>
      </c>
      <c r="L731">
        <v>159.03</v>
      </c>
      <c r="M731">
        <v>39000</v>
      </c>
      <c r="N731">
        <v>-20000</v>
      </c>
      <c r="O731" s="1">
        <v>41381</v>
      </c>
    </row>
    <row r="732" spans="1:15">
      <c r="A732" t="str">
        <f t="shared" si="11"/>
        <v>MARUTIPE1300</v>
      </c>
      <c r="B732" t="s">
        <v>307</v>
      </c>
      <c r="C732" s="1">
        <v>41389</v>
      </c>
      <c r="D732">
        <v>1300</v>
      </c>
      <c r="E732" t="s">
        <v>261</v>
      </c>
      <c r="F732">
        <v>2</v>
      </c>
      <c r="G732">
        <v>2.9</v>
      </c>
      <c r="H732">
        <v>0.8</v>
      </c>
      <c r="I732">
        <v>1.55</v>
      </c>
      <c r="J732">
        <v>1.55</v>
      </c>
      <c r="K732">
        <v>46</v>
      </c>
      <c r="L732">
        <v>149.66999999999999</v>
      </c>
      <c r="M732">
        <v>92500</v>
      </c>
      <c r="N732">
        <v>-5250</v>
      </c>
      <c r="O732" s="1">
        <v>41381</v>
      </c>
    </row>
    <row r="733" spans="1:15">
      <c r="A733" t="str">
        <f t="shared" si="11"/>
        <v>PNBPE700</v>
      </c>
      <c r="B733" t="s">
        <v>343</v>
      </c>
      <c r="C733" s="1">
        <v>41389</v>
      </c>
      <c r="D733">
        <v>700</v>
      </c>
      <c r="E733" t="s">
        <v>261</v>
      </c>
      <c r="F733">
        <v>3.85</v>
      </c>
      <c r="G733">
        <v>4.7</v>
      </c>
      <c r="H733">
        <v>2.0499999999999998</v>
      </c>
      <c r="I733">
        <v>2.85</v>
      </c>
      <c r="J733">
        <v>2.85</v>
      </c>
      <c r="K733">
        <v>46</v>
      </c>
      <c r="L733">
        <v>161.76</v>
      </c>
      <c r="M733">
        <v>58000</v>
      </c>
      <c r="N733">
        <v>-3000</v>
      </c>
      <c r="O733" s="1">
        <v>41381</v>
      </c>
    </row>
    <row r="734" spans="1:15">
      <c r="A734" t="str">
        <f t="shared" si="11"/>
        <v>SESAGOACE145</v>
      </c>
      <c r="B734" t="s">
        <v>369</v>
      </c>
      <c r="C734" s="1">
        <v>41389</v>
      </c>
      <c r="D734">
        <v>145</v>
      </c>
      <c r="E734" t="s">
        <v>127</v>
      </c>
      <c r="F734">
        <v>4.5</v>
      </c>
      <c r="G734">
        <v>8.5</v>
      </c>
      <c r="H734">
        <v>4.0999999999999996</v>
      </c>
      <c r="I734">
        <v>7.05</v>
      </c>
      <c r="J734">
        <v>7.05</v>
      </c>
      <c r="K734">
        <v>46</v>
      </c>
      <c r="L734">
        <v>139.04</v>
      </c>
      <c r="M734">
        <v>36000</v>
      </c>
      <c r="N734">
        <v>2000</v>
      </c>
      <c r="O734" s="1">
        <v>41381</v>
      </c>
    </row>
    <row r="735" spans="1:15">
      <c r="A735" t="str">
        <f t="shared" si="11"/>
        <v>AUROPHARMACE175</v>
      </c>
      <c r="B735" t="s">
        <v>340</v>
      </c>
      <c r="C735" s="1">
        <v>41389</v>
      </c>
      <c r="D735">
        <v>175</v>
      </c>
      <c r="E735" t="s">
        <v>127</v>
      </c>
      <c r="F735">
        <v>8.65</v>
      </c>
      <c r="G735">
        <v>12.85</v>
      </c>
      <c r="H735">
        <v>7.5</v>
      </c>
      <c r="I735">
        <v>12.15</v>
      </c>
      <c r="J735">
        <v>12.15</v>
      </c>
      <c r="K735">
        <v>45</v>
      </c>
      <c r="L735">
        <v>166.79</v>
      </c>
      <c r="M735">
        <v>46000</v>
      </c>
      <c r="N735">
        <v>-50000</v>
      </c>
      <c r="O735" s="1">
        <v>41381</v>
      </c>
    </row>
    <row r="736" spans="1:15">
      <c r="A736" t="str">
        <f t="shared" si="11"/>
        <v>BANKBARODACE720</v>
      </c>
      <c r="B736" t="s">
        <v>339</v>
      </c>
      <c r="C736" s="1">
        <v>41389</v>
      </c>
      <c r="D736">
        <v>720</v>
      </c>
      <c r="E736" t="s">
        <v>127</v>
      </c>
      <c r="F736">
        <v>4</v>
      </c>
      <c r="G736">
        <v>6</v>
      </c>
      <c r="H736">
        <v>1.7</v>
      </c>
      <c r="I736">
        <v>2</v>
      </c>
      <c r="J736">
        <v>2</v>
      </c>
      <c r="K736">
        <v>45</v>
      </c>
      <c r="L736">
        <v>162.74</v>
      </c>
      <c r="M736">
        <v>21500</v>
      </c>
      <c r="N736">
        <v>2500</v>
      </c>
      <c r="O736" s="1">
        <v>41381</v>
      </c>
    </row>
    <row r="737" spans="1:15">
      <c r="A737" t="str">
        <f t="shared" si="11"/>
        <v>GAILPE320</v>
      </c>
      <c r="B737" t="s">
        <v>364</v>
      </c>
      <c r="C737" s="1">
        <v>41389</v>
      </c>
      <c r="D737">
        <v>320</v>
      </c>
      <c r="E737" t="s">
        <v>261</v>
      </c>
      <c r="F737">
        <v>4.1500000000000004</v>
      </c>
      <c r="G737">
        <v>4.55</v>
      </c>
      <c r="H737">
        <v>2.0499999999999998</v>
      </c>
      <c r="I737">
        <v>3.9</v>
      </c>
      <c r="J737">
        <v>3.9</v>
      </c>
      <c r="K737">
        <v>45</v>
      </c>
      <c r="L737">
        <v>145.33000000000001</v>
      </c>
      <c r="M737">
        <v>44000</v>
      </c>
      <c r="N737">
        <v>1000</v>
      </c>
      <c r="O737" s="1">
        <v>41381</v>
      </c>
    </row>
    <row r="738" spans="1:15">
      <c r="A738" t="str">
        <f t="shared" si="11"/>
        <v>NTPCCE140</v>
      </c>
      <c r="B738" t="s">
        <v>298</v>
      </c>
      <c r="C738" s="1">
        <v>41389</v>
      </c>
      <c r="D738">
        <v>140</v>
      </c>
      <c r="E738" t="s">
        <v>127</v>
      </c>
      <c r="F738">
        <v>4.75</v>
      </c>
      <c r="G738">
        <v>6.2</v>
      </c>
      <c r="H738">
        <v>4.6500000000000004</v>
      </c>
      <c r="I738">
        <v>4.9000000000000004</v>
      </c>
      <c r="J738">
        <v>4.9000000000000004</v>
      </c>
      <c r="K738">
        <v>45</v>
      </c>
      <c r="L738">
        <v>131.02000000000001</v>
      </c>
      <c r="M738">
        <v>184000</v>
      </c>
      <c r="N738">
        <v>-34000</v>
      </c>
      <c r="O738" s="1">
        <v>41381</v>
      </c>
    </row>
    <row r="739" spans="1:15">
      <c r="A739" t="str">
        <f t="shared" si="11"/>
        <v>PUNJLLOYDCE60</v>
      </c>
      <c r="B739" t="s">
        <v>379</v>
      </c>
      <c r="C739" s="1">
        <v>41389</v>
      </c>
      <c r="D739">
        <v>60</v>
      </c>
      <c r="E739" t="s">
        <v>127</v>
      </c>
      <c r="F739">
        <v>0.3</v>
      </c>
      <c r="G739">
        <v>0.45</v>
      </c>
      <c r="H739">
        <v>0.2</v>
      </c>
      <c r="I739">
        <v>0.2</v>
      </c>
      <c r="J739">
        <v>0.2</v>
      </c>
      <c r="K739">
        <v>45</v>
      </c>
      <c r="L739">
        <v>217.02</v>
      </c>
      <c r="M739">
        <v>1448000</v>
      </c>
      <c r="N739">
        <v>0</v>
      </c>
      <c r="O739" s="1">
        <v>41381</v>
      </c>
    </row>
    <row r="740" spans="1:15">
      <c r="A740" t="str">
        <f t="shared" si="11"/>
        <v>TATASTEELPE320</v>
      </c>
      <c r="B740" t="s">
        <v>292</v>
      </c>
      <c r="C740" s="1">
        <v>41389</v>
      </c>
      <c r="D740">
        <v>320</v>
      </c>
      <c r="E740" t="s">
        <v>261</v>
      </c>
      <c r="F740">
        <v>21.85</v>
      </c>
      <c r="G740">
        <v>23.95</v>
      </c>
      <c r="H740">
        <v>17.5</v>
      </c>
      <c r="I740">
        <v>23.95</v>
      </c>
      <c r="J740">
        <v>23.95</v>
      </c>
      <c r="K740">
        <v>45</v>
      </c>
      <c r="L740">
        <v>152.85</v>
      </c>
      <c r="M740">
        <v>289000</v>
      </c>
      <c r="N740">
        <v>9000</v>
      </c>
      <c r="O740" s="1">
        <v>41381</v>
      </c>
    </row>
    <row r="741" spans="1:15">
      <c r="A741" t="str">
        <f t="shared" si="11"/>
        <v>ADANIENTCE210</v>
      </c>
      <c r="B741" t="s">
        <v>351</v>
      </c>
      <c r="C741" s="1">
        <v>41389</v>
      </c>
      <c r="D741">
        <v>210</v>
      </c>
      <c r="E741" t="s">
        <v>127</v>
      </c>
      <c r="F741">
        <v>13.3</v>
      </c>
      <c r="G741">
        <v>15.65</v>
      </c>
      <c r="H741">
        <v>9.75</v>
      </c>
      <c r="I741">
        <v>9.8000000000000007</v>
      </c>
      <c r="J741">
        <v>9.8000000000000007</v>
      </c>
      <c r="K741">
        <v>44</v>
      </c>
      <c r="L741">
        <v>196.01</v>
      </c>
      <c r="M741">
        <v>132000</v>
      </c>
      <c r="N741">
        <v>-24000</v>
      </c>
      <c r="O741" s="1">
        <v>41381</v>
      </c>
    </row>
    <row r="742" spans="1:15">
      <c r="A742" t="str">
        <f t="shared" si="11"/>
        <v>AMBUJACEMCE170</v>
      </c>
      <c r="B742" t="s">
        <v>322</v>
      </c>
      <c r="C742" s="1">
        <v>41389</v>
      </c>
      <c r="D742">
        <v>170</v>
      </c>
      <c r="E742" t="s">
        <v>127</v>
      </c>
      <c r="F742">
        <v>12.5</v>
      </c>
      <c r="G742">
        <v>17</v>
      </c>
      <c r="H742">
        <v>12.5</v>
      </c>
      <c r="I742">
        <v>17</v>
      </c>
      <c r="J742">
        <v>17</v>
      </c>
      <c r="K742">
        <v>44</v>
      </c>
      <c r="L742">
        <v>162.97999999999999</v>
      </c>
      <c r="M742">
        <v>80000</v>
      </c>
      <c r="N742">
        <v>-46000</v>
      </c>
      <c r="O742" s="1">
        <v>41381</v>
      </c>
    </row>
    <row r="743" spans="1:15">
      <c r="A743" t="str">
        <f t="shared" si="11"/>
        <v>HINDUNILVRPE520</v>
      </c>
      <c r="B743" t="s">
        <v>131</v>
      </c>
      <c r="C743" s="1">
        <v>41389</v>
      </c>
      <c r="D743">
        <v>520</v>
      </c>
      <c r="E743" t="s">
        <v>261</v>
      </c>
      <c r="F743">
        <v>37.5</v>
      </c>
      <c r="G743">
        <v>37.5</v>
      </c>
      <c r="H743">
        <v>35.5</v>
      </c>
      <c r="I743">
        <v>36</v>
      </c>
      <c r="J743">
        <v>36</v>
      </c>
      <c r="K743">
        <v>44</v>
      </c>
      <c r="L743">
        <v>122.44</v>
      </c>
      <c r="M743">
        <v>57000</v>
      </c>
      <c r="N743">
        <v>-15500</v>
      </c>
      <c r="O743" s="1">
        <v>41381</v>
      </c>
    </row>
    <row r="744" spans="1:15">
      <c r="A744" t="str">
        <f t="shared" si="11"/>
        <v>ICICIBANKPE900</v>
      </c>
      <c r="B744" t="s">
        <v>290</v>
      </c>
      <c r="C744" s="1">
        <v>41389</v>
      </c>
      <c r="D744">
        <v>900</v>
      </c>
      <c r="E744" t="s">
        <v>261</v>
      </c>
      <c r="F744">
        <v>0.35</v>
      </c>
      <c r="G744">
        <v>0.45</v>
      </c>
      <c r="H744">
        <v>0.3</v>
      </c>
      <c r="I744">
        <v>0.45</v>
      </c>
      <c r="J744">
        <v>0.45</v>
      </c>
      <c r="K744">
        <v>44</v>
      </c>
      <c r="L744">
        <v>99.04</v>
      </c>
      <c r="M744">
        <v>143500</v>
      </c>
      <c r="N744">
        <v>500</v>
      </c>
      <c r="O744" s="1">
        <v>41381</v>
      </c>
    </row>
    <row r="745" spans="1:15">
      <c r="A745" t="str">
        <f t="shared" si="11"/>
        <v>INFYCE3400</v>
      </c>
      <c r="B745" t="s">
        <v>291</v>
      </c>
      <c r="C745" s="1">
        <v>41389</v>
      </c>
      <c r="D745">
        <v>3400</v>
      </c>
      <c r="E745" t="s">
        <v>127</v>
      </c>
      <c r="F745">
        <v>0.1</v>
      </c>
      <c r="G745">
        <v>0.4</v>
      </c>
      <c r="H745">
        <v>0.1</v>
      </c>
      <c r="I745">
        <v>0.3</v>
      </c>
      <c r="J745">
        <v>0.3</v>
      </c>
      <c r="K745">
        <v>44</v>
      </c>
      <c r="L745">
        <v>187.01</v>
      </c>
      <c r="M745">
        <v>118500</v>
      </c>
      <c r="N745">
        <v>-4000</v>
      </c>
      <c r="O745" s="1">
        <v>41381</v>
      </c>
    </row>
    <row r="746" spans="1:15">
      <c r="A746" t="str">
        <f t="shared" si="11"/>
        <v>JUBLFOODPE1050</v>
      </c>
      <c r="B746" t="s">
        <v>341</v>
      </c>
      <c r="C746" s="1">
        <v>41389</v>
      </c>
      <c r="D746">
        <v>1050</v>
      </c>
      <c r="E746" t="s">
        <v>261</v>
      </c>
      <c r="F746">
        <v>28.25</v>
      </c>
      <c r="G746">
        <v>28.25</v>
      </c>
      <c r="H746">
        <v>17</v>
      </c>
      <c r="I746">
        <v>19.850000000000001</v>
      </c>
      <c r="J746">
        <v>19.850000000000001</v>
      </c>
      <c r="K746">
        <v>44</v>
      </c>
      <c r="L746">
        <v>117.95</v>
      </c>
      <c r="M746">
        <v>10250</v>
      </c>
      <c r="N746">
        <v>7000</v>
      </c>
      <c r="O746" s="1">
        <v>41381</v>
      </c>
    </row>
    <row r="747" spans="1:15">
      <c r="A747" t="str">
        <f t="shared" si="11"/>
        <v>RELINFRAPE380</v>
      </c>
      <c r="B747" t="s">
        <v>308</v>
      </c>
      <c r="C747" s="1">
        <v>41389</v>
      </c>
      <c r="D747">
        <v>380</v>
      </c>
      <c r="E747" t="s">
        <v>261</v>
      </c>
      <c r="F747">
        <v>18</v>
      </c>
      <c r="G747">
        <v>30.05</v>
      </c>
      <c r="H747">
        <v>15.1</v>
      </c>
      <c r="I747">
        <v>25.4</v>
      </c>
      <c r="J747">
        <v>25.4</v>
      </c>
      <c r="K747">
        <v>44</v>
      </c>
      <c r="L747">
        <v>87.98</v>
      </c>
      <c r="M747">
        <v>21500</v>
      </c>
      <c r="N747">
        <v>4500</v>
      </c>
      <c r="O747" s="1">
        <v>41381</v>
      </c>
    </row>
    <row r="748" spans="1:15">
      <c r="A748" t="str">
        <f t="shared" si="11"/>
        <v>TATAPOWERPE95</v>
      </c>
      <c r="B748" t="s">
        <v>362</v>
      </c>
      <c r="C748" s="1">
        <v>41389</v>
      </c>
      <c r="D748">
        <v>95</v>
      </c>
      <c r="E748" t="s">
        <v>261</v>
      </c>
      <c r="F748">
        <v>1.2</v>
      </c>
      <c r="G748">
        <v>1.95</v>
      </c>
      <c r="H748">
        <v>1.2</v>
      </c>
      <c r="I748">
        <v>1.85</v>
      </c>
      <c r="J748">
        <v>1.85</v>
      </c>
      <c r="K748">
        <v>44</v>
      </c>
      <c r="L748">
        <v>170.09</v>
      </c>
      <c r="M748">
        <v>244000</v>
      </c>
      <c r="N748">
        <v>-40000</v>
      </c>
      <c r="O748" s="1">
        <v>41381</v>
      </c>
    </row>
    <row r="749" spans="1:15">
      <c r="A749" t="str">
        <f t="shared" si="11"/>
        <v>ACCCE1180</v>
      </c>
      <c r="B749" t="s">
        <v>338</v>
      </c>
      <c r="C749" s="1">
        <v>41389</v>
      </c>
      <c r="D749">
        <v>1180</v>
      </c>
      <c r="E749" t="s">
        <v>127</v>
      </c>
      <c r="F749">
        <v>22</v>
      </c>
      <c r="G749">
        <v>31.2</v>
      </c>
      <c r="H749">
        <v>21.5</v>
      </c>
      <c r="I749">
        <v>24.65</v>
      </c>
      <c r="J749">
        <v>24.65</v>
      </c>
      <c r="K749">
        <v>43</v>
      </c>
      <c r="L749">
        <v>129.6</v>
      </c>
      <c r="M749">
        <v>6000</v>
      </c>
      <c r="N749">
        <v>2000</v>
      </c>
      <c r="O749" s="1">
        <v>41381</v>
      </c>
    </row>
    <row r="750" spans="1:15">
      <c r="A750" t="str">
        <f t="shared" si="11"/>
        <v>CROMPGREAVCE90</v>
      </c>
      <c r="B750" t="s">
        <v>355</v>
      </c>
      <c r="C750" s="1">
        <v>41389</v>
      </c>
      <c r="D750">
        <v>90</v>
      </c>
      <c r="E750" t="s">
        <v>127</v>
      </c>
      <c r="F750">
        <v>2.7</v>
      </c>
      <c r="G750">
        <v>3.75</v>
      </c>
      <c r="H750">
        <v>2.5499999999999998</v>
      </c>
      <c r="I750">
        <v>3.45</v>
      </c>
      <c r="J750">
        <v>3.45</v>
      </c>
      <c r="K750">
        <v>43</v>
      </c>
      <c r="L750">
        <v>80.239999999999995</v>
      </c>
      <c r="M750">
        <v>120000</v>
      </c>
      <c r="N750">
        <v>18000</v>
      </c>
      <c r="O750" s="1">
        <v>41381</v>
      </c>
    </row>
    <row r="751" spans="1:15">
      <c r="A751" t="str">
        <f t="shared" si="11"/>
        <v>HEROMOTOCOCE1440</v>
      </c>
      <c r="B751" t="s">
        <v>135</v>
      </c>
      <c r="C751" s="1">
        <v>41389</v>
      </c>
      <c r="D751">
        <v>1440</v>
      </c>
      <c r="E751" t="s">
        <v>127</v>
      </c>
      <c r="F751">
        <v>65</v>
      </c>
      <c r="G751">
        <v>66</v>
      </c>
      <c r="H751">
        <v>58.55</v>
      </c>
      <c r="I751">
        <v>58.55</v>
      </c>
      <c r="J751">
        <v>58.55</v>
      </c>
      <c r="K751">
        <v>43</v>
      </c>
      <c r="L751">
        <v>80.599999999999994</v>
      </c>
      <c r="M751">
        <v>5000</v>
      </c>
      <c r="N751">
        <v>4250</v>
      </c>
      <c r="O751" s="1">
        <v>41381</v>
      </c>
    </row>
    <row r="752" spans="1:15">
      <c r="A752" t="str">
        <f t="shared" si="11"/>
        <v>HEROMOTOCOCE1560</v>
      </c>
      <c r="B752" t="s">
        <v>135</v>
      </c>
      <c r="C752" s="1">
        <v>41389</v>
      </c>
      <c r="D752">
        <v>1560</v>
      </c>
      <c r="E752" t="s">
        <v>127</v>
      </c>
      <c r="F752">
        <v>8.6</v>
      </c>
      <c r="G752">
        <v>14.05</v>
      </c>
      <c r="H752">
        <v>8.6</v>
      </c>
      <c r="I752">
        <v>11.45</v>
      </c>
      <c r="J752">
        <v>11.45</v>
      </c>
      <c r="K752">
        <v>43</v>
      </c>
      <c r="L752">
        <v>84.43</v>
      </c>
      <c r="M752">
        <v>10125</v>
      </c>
      <c r="N752">
        <v>625</v>
      </c>
      <c r="O752" s="1">
        <v>41381</v>
      </c>
    </row>
    <row r="753" spans="1:15">
      <c r="A753" t="str">
        <f t="shared" si="11"/>
        <v>KOTAKBANKCE660</v>
      </c>
      <c r="B753" t="s">
        <v>375</v>
      </c>
      <c r="C753" s="1">
        <v>41389</v>
      </c>
      <c r="D753">
        <v>660</v>
      </c>
      <c r="E753" t="s">
        <v>127</v>
      </c>
      <c r="F753">
        <v>11</v>
      </c>
      <c r="G753">
        <v>11.7</v>
      </c>
      <c r="H753">
        <v>6.45</v>
      </c>
      <c r="I753">
        <v>10.4</v>
      </c>
      <c r="J753">
        <v>10.4</v>
      </c>
      <c r="K753">
        <v>43</v>
      </c>
      <c r="L753">
        <v>144.06</v>
      </c>
      <c r="M753">
        <v>10000</v>
      </c>
      <c r="N753">
        <v>1500</v>
      </c>
      <c r="O753" s="1">
        <v>41381</v>
      </c>
    </row>
    <row r="754" spans="1:15">
      <c r="A754" t="str">
        <f t="shared" si="11"/>
        <v>NMDCCE140</v>
      </c>
      <c r="B754" t="s">
        <v>330</v>
      </c>
      <c r="C754" s="1">
        <v>41389</v>
      </c>
      <c r="D754">
        <v>140</v>
      </c>
      <c r="E754" t="s">
        <v>127</v>
      </c>
      <c r="F754">
        <v>0.2</v>
      </c>
      <c r="G754">
        <v>0.25</v>
      </c>
      <c r="H754">
        <v>0.15</v>
      </c>
      <c r="I754">
        <v>0.2</v>
      </c>
      <c r="J754">
        <v>0.2</v>
      </c>
      <c r="K754">
        <v>43</v>
      </c>
      <c r="L754">
        <v>120.56</v>
      </c>
      <c r="M754">
        <v>896000</v>
      </c>
      <c r="N754">
        <v>-28000</v>
      </c>
      <c r="O754" s="1">
        <v>41381</v>
      </c>
    </row>
    <row r="755" spans="1:15">
      <c r="A755" t="str">
        <f t="shared" si="11"/>
        <v>TCSPE1420</v>
      </c>
      <c r="B755" t="s">
        <v>305</v>
      </c>
      <c r="C755" s="1">
        <v>41389</v>
      </c>
      <c r="D755">
        <v>1420</v>
      </c>
      <c r="E755" t="s">
        <v>261</v>
      </c>
      <c r="F755">
        <v>26</v>
      </c>
      <c r="G755">
        <v>36.9</v>
      </c>
      <c r="H755">
        <v>26</v>
      </c>
      <c r="I755">
        <v>34.9</v>
      </c>
      <c r="J755">
        <v>34.9</v>
      </c>
      <c r="K755">
        <v>43</v>
      </c>
      <c r="L755">
        <v>156.36000000000001</v>
      </c>
      <c r="M755">
        <v>9250</v>
      </c>
      <c r="N755">
        <v>7000</v>
      </c>
      <c r="O755" s="1">
        <v>41381</v>
      </c>
    </row>
    <row r="756" spans="1:15">
      <c r="A756" t="str">
        <f t="shared" si="11"/>
        <v>GAILCE330</v>
      </c>
      <c r="B756" t="s">
        <v>364</v>
      </c>
      <c r="C756" s="1">
        <v>41389</v>
      </c>
      <c r="D756">
        <v>330</v>
      </c>
      <c r="E756" t="s">
        <v>127</v>
      </c>
      <c r="F756">
        <v>2.6</v>
      </c>
      <c r="G756">
        <v>4.0999999999999996</v>
      </c>
      <c r="H756">
        <v>2.2000000000000002</v>
      </c>
      <c r="I756">
        <v>2.65</v>
      </c>
      <c r="J756">
        <v>2.65</v>
      </c>
      <c r="K756">
        <v>42</v>
      </c>
      <c r="L756">
        <v>139.97</v>
      </c>
      <c r="M756">
        <v>30000</v>
      </c>
      <c r="N756">
        <v>0</v>
      </c>
      <c r="O756" s="1">
        <v>41381</v>
      </c>
    </row>
    <row r="757" spans="1:15">
      <c r="A757" t="str">
        <f t="shared" si="11"/>
        <v>HINDUNILVRCE510</v>
      </c>
      <c r="B757" t="s">
        <v>131</v>
      </c>
      <c r="C757" s="1">
        <v>41389</v>
      </c>
      <c r="D757">
        <v>510</v>
      </c>
      <c r="E757" t="s">
        <v>127</v>
      </c>
      <c r="F757">
        <v>1.9</v>
      </c>
      <c r="G757">
        <v>2.15</v>
      </c>
      <c r="H757">
        <v>0.95</v>
      </c>
      <c r="I757">
        <v>0.95</v>
      </c>
      <c r="J757">
        <v>0.95</v>
      </c>
      <c r="K757">
        <v>42</v>
      </c>
      <c r="L757">
        <v>107.39</v>
      </c>
      <c r="M757">
        <v>30500</v>
      </c>
      <c r="N757">
        <v>8500</v>
      </c>
      <c r="O757" s="1">
        <v>41381</v>
      </c>
    </row>
    <row r="758" spans="1:15">
      <c r="A758" t="str">
        <f t="shared" si="11"/>
        <v>IRBCE125</v>
      </c>
      <c r="B758" t="s">
        <v>360</v>
      </c>
      <c r="C758" s="1">
        <v>41389</v>
      </c>
      <c r="D758">
        <v>125</v>
      </c>
      <c r="E758" t="s">
        <v>127</v>
      </c>
      <c r="F758">
        <v>1.6</v>
      </c>
      <c r="G758">
        <v>3.3</v>
      </c>
      <c r="H758">
        <v>1.1000000000000001</v>
      </c>
      <c r="I758">
        <v>1.3</v>
      </c>
      <c r="J758">
        <v>1.3</v>
      </c>
      <c r="K758">
        <v>42</v>
      </c>
      <c r="L758">
        <v>106.91</v>
      </c>
      <c r="M758">
        <v>52000</v>
      </c>
      <c r="N758">
        <v>40000</v>
      </c>
      <c r="O758" s="1">
        <v>41381</v>
      </c>
    </row>
    <row r="759" spans="1:15">
      <c r="A759" t="str">
        <f t="shared" si="11"/>
        <v>NMDCPE120</v>
      </c>
      <c r="B759" t="s">
        <v>330</v>
      </c>
      <c r="C759" s="1">
        <v>41389</v>
      </c>
      <c r="D759">
        <v>120</v>
      </c>
      <c r="E759" t="s">
        <v>261</v>
      </c>
      <c r="F759">
        <v>0.4</v>
      </c>
      <c r="G759">
        <v>0.55000000000000004</v>
      </c>
      <c r="H759">
        <v>0.35</v>
      </c>
      <c r="I759">
        <v>0.5</v>
      </c>
      <c r="J759">
        <v>0.5</v>
      </c>
      <c r="K759">
        <v>42</v>
      </c>
      <c r="L759">
        <v>101.19</v>
      </c>
      <c r="M759">
        <v>172000</v>
      </c>
      <c r="N759">
        <v>24000</v>
      </c>
      <c r="O759" s="1">
        <v>41381</v>
      </c>
    </row>
    <row r="760" spans="1:15">
      <c r="A760" t="str">
        <f t="shared" si="11"/>
        <v>TCSPE1360</v>
      </c>
      <c r="B760" t="s">
        <v>305</v>
      </c>
      <c r="C760" s="1">
        <v>41389</v>
      </c>
      <c r="D760">
        <v>1360</v>
      </c>
      <c r="E760" t="s">
        <v>261</v>
      </c>
      <c r="F760">
        <v>10</v>
      </c>
      <c r="G760">
        <v>20.100000000000001</v>
      </c>
      <c r="H760">
        <v>10</v>
      </c>
      <c r="I760">
        <v>17.75</v>
      </c>
      <c r="J760">
        <v>17.75</v>
      </c>
      <c r="K760">
        <v>42</v>
      </c>
      <c r="L760">
        <v>144.63999999999999</v>
      </c>
      <c r="M760">
        <v>9500</v>
      </c>
      <c r="N760">
        <v>9000</v>
      </c>
      <c r="O760" s="1">
        <v>41381</v>
      </c>
    </row>
    <row r="761" spans="1:15">
      <c r="A761" t="str">
        <f t="shared" si="11"/>
        <v>ANDHRABANKCE95</v>
      </c>
      <c r="B761" t="s">
        <v>403</v>
      </c>
      <c r="C761" s="1">
        <v>41389</v>
      </c>
      <c r="D761">
        <v>95</v>
      </c>
      <c r="E761" t="s">
        <v>127</v>
      </c>
      <c r="F761">
        <v>1.35</v>
      </c>
      <c r="G761">
        <v>2.1</v>
      </c>
      <c r="H761">
        <v>0.8</v>
      </c>
      <c r="I761">
        <v>1</v>
      </c>
      <c r="J761">
        <v>1</v>
      </c>
      <c r="K761">
        <v>41</v>
      </c>
      <c r="L761">
        <v>158.31</v>
      </c>
      <c r="M761">
        <v>204000</v>
      </c>
      <c r="N761">
        <v>4000</v>
      </c>
      <c r="O761" s="1">
        <v>41381</v>
      </c>
    </row>
    <row r="762" spans="1:15">
      <c r="A762" t="str">
        <f t="shared" si="11"/>
        <v>BHARTIARTLPE250</v>
      </c>
      <c r="B762" t="s">
        <v>129</v>
      </c>
      <c r="C762" s="1">
        <v>41389</v>
      </c>
      <c r="D762">
        <v>250</v>
      </c>
      <c r="E762" t="s">
        <v>261</v>
      </c>
      <c r="F762">
        <v>0.45</v>
      </c>
      <c r="G762">
        <v>0.75</v>
      </c>
      <c r="H762">
        <v>0.45</v>
      </c>
      <c r="I762">
        <v>0.7</v>
      </c>
      <c r="J762">
        <v>0.7</v>
      </c>
      <c r="K762">
        <v>41</v>
      </c>
      <c r="L762">
        <v>102.76</v>
      </c>
      <c r="M762">
        <v>495000</v>
      </c>
      <c r="N762">
        <v>-18000</v>
      </c>
      <c r="O762" s="1">
        <v>41381</v>
      </c>
    </row>
    <row r="763" spans="1:15">
      <c r="A763" t="str">
        <f t="shared" si="11"/>
        <v>DLFPE200</v>
      </c>
      <c r="B763" t="s">
        <v>288</v>
      </c>
      <c r="C763" s="1">
        <v>41389</v>
      </c>
      <c r="D763">
        <v>200</v>
      </c>
      <c r="E763" t="s">
        <v>261</v>
      </c>
      <c r="F763">
        <v>0.2</v>
      </c>
      <c r="G763">
        <v>0.3</v>
      </c>
      <c r="H763">
        <v>0.15</v>
      </c>
      <c r="I763">
        <v>0.3</v>
      </c>
      <c r="J763">
        <v>0.3</v>
      </c>
      <c r="K763">
        <v>41</v>
      </c>
      <c r="L763">
        <v>82.08</v>
      </c>
      <c r="M763">
        <v>592000</v>
      </c>
      <c r="N763">
        <v>-18000</v>
      </c>
      <c r="O763" s="1">
        <v>41381</v>
      </c>
    </row>
    <row r="764" spans="1:15">
      <c r="A764" t="str">
        <f t="shared" si="11"/>
        <v>PNBCE800</v>
      </c>
      <c r="B764" t="s">
        <v>343</v>
      </c>
      <c r="C764" s="1">
        <v>41389</v>
      </c>
      <c r="D764">
        <v>800</v>
      </c>
      <c r="E764" t="s">
        <v>127</v>
      </c>
      <c r="F764">
        <v>2</v>
      </c>
      <c r="G764">
        <v>4.9000000000000004</v>
      </c>
      <c r="H764">
        <v>1.5</v>
      </c>
      <c r="I764">
        <v>2.5</v>
      </c>
      <c r="J764">
        <v>2.5</v>
      </c>
      <c r="K764">
        <v>41</v>
      </c>
      <c r="L764">
        <v>164.65</v>
      </c>
      <c r="M764">
        <v>35500</v>
      </c>
      <c r="N764">
        <v>13000</v>
      </c>
      <c r="O764" s="1">
        <v>41381</v>
      </c>
    </row>
    <row r="765" spans="1:15">
      <c r="A765" t="str">
        <f t="shared" si="11"/>
        <v>RANBAXYCE470</v>
      </c>
      <c r="B765" t="s">
        <v>304</v>
      </c>
      <c r="C765" s="1">
        <v>41389</v>
      </c>
      <c r="D765">
        <v>470</v>
      </c>
      <c r="E765" t="s">
        <v>127</v>
      </c>
      <c r="F765">
        <v>1.7</v>
      </c>
      <c r="G765">
        <v>1.75</v>
      </c>
      <c r="H765">
        <v>1.2</v>
      </c>
      <c r="I765">
        <v>1.5</v>
      </c>
      <c r="J765">
        <v>1.5</v>
      </c>
      <c r="K765">
        <v>41</v>
      </c>
      <c r="L765">
        <v>96.65</v>
      </c>
      <c r="M765">
        <v>22500</v>
      </c>
      <c r="N765">
        <v>0</v>
      </c>
      <c r="O765" s="1">
        <v>41381</v>
      </c>
    </row>
    <row r="766" spans="1:15">
      <c r="A766" t="str">
        <f t="shared" si="11"/>
        <v>RANBAXYPE450</v>
      </c>
      <c r="B766" t="s">
        <v>304</v>
      </c>
      <c r="C766" s="1">
        <v>41389</v>
      </c>
      <c r="D766">
        <v>450</v>
      </c>
      <c r="E766" t="s">
        <v>261</v>
      </c>
      <c r="F766">
        <v>9.5</v>
      </c>
      <c r="G766">
        <v>12.55</v>
      </c>
      <c r="H766">
        <v>9</v>
      </c>
      <c r="I766">
        <v>9.6</v>
      </c>
      <c r="J766">
        <v>9.6</v>
      </c>
      <c r="K766">
        <v>41</v>
      </c>
      <c r="L766">
        <v>94.5</v>
      </c>
      <c r="M766">
        <v>9000</v>
      </c>
      <c r="N766">
        <v>2500</v>
      </c>
      <c r="O766" s="1">
        <v>41381</v>
      </c>
    </row>
    <row r="767" spans="1:15">
      <c r="A767" t="str">
        <f t="shared" si="11"/>
        <v>SIEMENSCE500</v>
      </c>
      <c r="B767" t="s">
        <v>423</v>
      </c>
      <c r="C767" s="1">
        <v>41389</v>
      </c>
      <c r="D767">
        <v>500</v>
      </c>
      <c r="E767" t="s">
        <v>127</v>
      </c>
      <c r="F767">
        <v>11.05</v>
      </c>
      <c r="G767">
        <v>14.65</v>
      </c>
      <c r="H767">
        <v>7.3</v>
      </c>
      <c r="I767">
        <v>7.3</v>
      </c>
      <c r="J767">
        <v>7.3</v>
      </c>
      <c r="K767">
        <v>41</v>
      </c>
      <c r="L767">
        <v>105.01</v>
      </c>
      <c r="M767">
        <v>19000</v>
      </c>
      <c r="N767">
        <v>1000</v>
      </c>
      <c r="O767" s="1">
        <v>41381</v>
      </c>
    </row>
    <row r="768" spans="1:15">
      <c r="A768" t="str">
        <f t="shared" si="11"/>
        <v>UNIONBANKCE230</v>
      </c>
      <c r="B768" t="s">
        <v>363</v>
      </c>
      <c r="C768" s="1">
        <v>41389</v>
      </c>
      <c r="D768">
        <v>230</v>
      </c>
      <c r="E768" t="s">
        <v>127</v>
      </c>
      <c r="F768">
        <v>9.0500000000000007</v>
      </c>
      <c r="G768">
        <v>10.6</v>
      </c>
      <c r="H768">
        <v>4.45</v>
      </c>
      <c r="I768">
        <v>6.55</v>
      </c>
      <c r="J768">
        <v>6.55</v>
      </c>
      <c r="K768">
        <v>41</v>
      </c>
      <c r="L768">
        <v>194.95</v>
      </c>
      <c r="M768">
        <v>76000</v>
      </c>
      <c r="N768">
        <v>0</v>
      </c>
      <c r="O768" s="1">
        <v>41381</v>
      </c>
    </row>
    <row r="769" spans="1:15">
      <c r="A769" t="str">
        <f t="shared" si="11"/>
        <v>COALINDIACE315</v>
      </c>
      <c r="B769" t="s">
        <v>324</v>
      </c>
      <c r="C769" s="1">
        <v>41389</v>
      </c>
      <c r="D769">
        <v>315</v>
      </c>
      <c r="E769" t="s">
        <v>127</v>
      </c>
      <c r="F769">
        <v>0.85</v>
      </c>
      <c r="G769">
        <v>1.1499999999999999</v>
      </c>
      <c r="H769">
        <v>0.75</v>
      </c>
      <c r="I769">
        <v>0.8</v>
      </c>
      <c r="J769">
        <v>0.8</v>
      </c>
      <c r="K769">
        <v>40</v>
      </c>
      <c r="L769">
        <v>126.35</v>
      </c>
      <c r="M769">
        <v>50000</v>
      </c>
      <c r="N769">
        <v>13000</v>
      </c>
      <c r="O769" s="1">
        <v>41381</v>
      </c>
    </row>
    <row r="770" spans="1:15">
      <c r="A770" t="str">
        <f t="shared" si="11"/>
        <v>ICICIBANKCE1040</v>
      </c>
      <c r="B770" t="s">
        <v>290</v>
      </c>
      <c r="C770" s="1">
        <v>41389</v>
      </c>
      <c r="D770">
        <v>1040</v>
      </c>
      <c r="E770" t="s">
        <v>127</v>
      </c>
      <c r="F770">
        <v>50</v>
      </c>
      <c r="G770">
        <v>69.8</v>
      </c>
      <c r="H770">
        <v>50</v>
      </c>
      <c r="I770">
        <v>62.15</v>
      </c>
      <c r="J770">
        <v>62.15</v>
      </c>
      <c r="K770">
        <v>40</v>
      </c>
      <c r="L770">
        <v>110.08</v>
      </c>
      <c r="M770">
        <v>16750</v>
      </c>
      <c r="N770">
        <v>-6250</v>
      </c>
      <c r="O770" s="1">
        <v>41381</v>
      </c>
    </row>
    <row r="771" spans="1:15">
      <c r="A771" t="str">
        <f t="shared" ref="A771:A834" si="12">B771&amp;E771&amp;D771</f>
        <v>MARUTIPE1460</v>
      </c>
      <c r="B771" t="s">
        <v>307</v>
      </c>
      <c r="C771" s="1">
        <v>41389</v>
      </c>
      <c r="D771">
        <v>1460</v>
      </c>
      <c r="E771" t="s">
        <v>261</v>
      </c>
      <c r="F771">
        <v>24.35</v>
      </c>
      <c r="G771">
        <v>24.35</v>
      </c>
      <c r="H771">
        <v>13</v>
      </c>
      <c r="I771">
        <v>14.7</v>
      </c>
      <c r="J771">
        <v>14.7</v>
      </c>
      <c r="K771">
        <v>40</v>
      </c>
      <c r="L771">
        <v>147.74</v>
      </c>
      <c r="M771">
        <v>9000</v>
      </c>
      <c r="N771">
        <v>2750</v>
      </c>
      <c r="O771" s="1">
        <v>41381</v>
      </c>
    </row>
    <row r="772" spans="1:15">
      <c r="A772" t="str">
        <f t="shared" si="12"/>
        <v>PFCPE200</v>
      </c>
      <c r="B772" t="s">
        <v>319</v>
      </c>
      <c r="C772" s="1">
        <v>41389</v>
      </c>
      <c r="D772">
        <v>200</v>
      </c>
      <c r="E772" t="s">
        <v>261</v>
      </c>
      <c r="F772">
        <v>3.8</v>
      </c>
      <c r="G772">
        <v>7.6</v>
      </c>
      <c r="H772">
        <v>3.8</v>
      </c>
      <c r="I772">
        <v>7.6</v>
      </c>
      <c r="J772">
        <v>7.6</v>
      </c>
      <c r="K772">
        <v>40</v>
      </c>
      <c r="L772">
        <v>164.48</v>
      </c>
      <c r="M772">
        <v>28000</v>
      </c>
      <c r="N772">
        <v>12000</v>
      </c>
      <c r="O772" s="1">
        <v>41381</v>
      </c>
    </row>
    <row r="773" spans="1:15">
      <c r="A773" t="str">
        <f t="shared" si="12"/>
        <v>BHARTIARTLPE300</v>
      </c>
      <c r="B773" t="s">
        <v>129</v>
      </c>
      <c r="C773" s="1">
        <v>41389</v>
      </c>
      <c r="D773">
        <v>300</v>
      </c>
      <c r="E773" t="s">
        <v>261</v>
      </c>
      <c r="F773">
        <v>14.7</v>
      </c>
      <c r="G773">
        <v>18.100000000000001</v>
      </c>
      <c r="H773">
        <v>14.25</v>
      </c>
      <c r="I773">
        <v>15.8</v>
      </c>
      <c r="J773">
        <v>15.8</v>
      </c>
      <c r="K773">
        <v>39</v>
      </c>
      <c r="L773">
        <v>123.38</v>
      </c>
      <c r="M773">
        <v>63000</v>
      </c>
      <c r="N773">
        <v>4000</v>
      </c>
      <c r="O773" s="1">
        <v>41381</v>
      </c>
    </row>
    <row r="774" spans="1:15">
      <c r="A774" t="str">
        <f t="shared" si="12"/>
        <v>DENABANKPE85</v>
      </c>
      <c r="B774" t="s">
        <v>347</v>
      </c>
      <c r="C774" s="1">
        <v>41389</v>
      </c>
      <c r="D774">
        <v>85</v>
      </c>
      <c r="E774" t="s">
        <v>261</v>
      </c>
      <c r="F774">
        <v>0.3</v>
      </c>
      <c r="G774">
        <v>0.45</v>
      </c>
      <c r="H774">
        <v>0.2</v>
      </c>
      <c r="I774">
        <v>0.4</v>
      </c>
      <c r="J774">
        <v>0.4</v>
      </c>
      <c r="K774">
        <v>39</v>
      </c>
      <c r="L774">
        <v>133.02000000000001</v>
      </c>
      <c r="M774">
        <v>312000</v>
      </c>
      <c r="N774">
        <v>-4000</v>
      </c>
      <c r="O774" s="1">
        <v>41381</v>
      </c>
    </row>
    <row r="775" spans="1:15">
      <c r="A775" t="str">
        <f t="shared" si="12"/>
        <v>HDILCE65</v>
      </c>
      <c r="B775" t="s">
        <v>297</v>
      </c>
      <c r="C775" s="1">
        <v>41389</v>
      </c>
      <c r="D775">
        <v>65</v>
      </c>
      <c r="E775" t="s">
        <v>127</v>
      </c>
      <c r="F775">
        <v>0.15</v>
      </c>
      <c r="G775">
        <v>0.2</v>
      </c>
      <c r="H775">
        <v>0.1</v>
      </c>
      <c r="I775">
        <v>0.1</v>
      </c>
      <c r="J775">
        <v>0.1</v>
      </c>
      <c r="K775">
        <v>39</v>
      </c>
      <c r="L775">
        <v>101.6</v>
      </c>
      <c r="M775">
        <v>716000</v>
      </c>
      <c r="N775">
        <v>0</v>
      </c>
      <c r="O775" s="1">
        <v>41381</v>
      </c>
    </row>
    <row r="776" spans="1:15">
      <c r="A776" t="str">
        <f t="shared" si="12"/>
        <v>HINDUNILVRPE440</v>
      </c>
      <c r="B776" t="s">
        <v>131</v>
      </c>
      <c r="C776" s="1">
        <v>41389</v>
      </c>
      <c r="D776">
        <v>440</v>
      </c>
      <c r="E776" t="s">
        <v>261</v>
      </c>
      <c r="F776">
        <v>0.25</v>
      </c>
      <c r="G776">
        <v>0.5</v>
      </c>
      <c r="H776">
        <v>0.25</v>
      </c>
      <c r="I776">
        <v>0.3</v>
      </c>
      <c r="J776">
        <v>0.3</v>
      </c>
      <c r="K776">
        <v>39</v>
      </c>
      <c r="L776">
        <v>85.85</v>
      </c>
      <c r="M776">
        <v>111500</v>
      </c>
      <c r="N776">
        <v>-17500</v>
      </c>
      <c r="O776" s="1">
        <v>41381</v>
      </c>
    </row>
    <row r="777" spans="1:15">
      <c r="A777" t="str">
        <f t="shared" si="12"/>
        <v>IGLCE380</v>
      </c>
      <c r="B777" t="s">
        <v>376</v>
      </c>
      <c r="C777" s="1">
        <v>41389</v>
      </c>
      <c r="D777">
        <v>380</v>
      </c>
      <c r="E777" t="s">
        <v>127</v>
      </c>
      <c r="F777">
        <v>0.2</v>
      </c>
      <c r="G777">
        <v>0.3</v>
      </c>
      <c r="H777">
        <v>0.05</v>
      </c>
      <c r="I777">
        <v>0.1</v>
      </c>
      <c r="J777">
        <v>0.1</v>
      </c>
      <c r="K777">
        <v>39</v>
      </c>
      <c r="L777">
        <v>148.24</v>
      </c>
      <c r="M777">
        <v>29000</v>
      </c>
      <c r="N777">
        <v>-26000</v>
      </c>
      <c r="O777" s="1">
        <v>41381</v>
      </c>
    </row>
    <row r="778" spans="1:15">
      <c r="A778" t="str">
        <f t="shared" si="12"/>
        <v>PFCCE210</v>
      </c>
      <c r="B778" t="s">
        <v>319</v>
      </c>
      <c r="C778" s="1">
        <v>41389</v>
      </c>
      <c r="D778">
        <v>210</v>
      </c>
      <c r="E778" t="s">
        <v>127</v>
      </c>
      <c r="F778">
        <v>1.4</v>
      </c>
      <c r="G778">
        <v>1.65</v>
      </c>
      <c r="H778">
        <v>0.45</v>
      </c>
      <c r="I778">
        <v>0.5</v>
      </c>
      <c r="J778">
        <v>0.5</v>
      </c>
      <c r="K778">
        <v>39</v>
      </c>
      <c r="L778">
        <v>164.46</v>
      </c>
      <c r="M778">
        <v>90000</v>
      </c>
      <c r="N778">
        <v>-2000</v>
      </c>
      <c r="O778" s="1">
        <v>41381</v>
      </c>
    </row>
    <row r="779" spans="1:15">
      <c r="A779" t="str">
        <f t="shared" si="12"/>
        <v>RPOWERCE67.5</v>
      </c>
      <c r="B779" t="s">
        <v>315</v>
      </c>
      <c r="C779" s="1">
        <v>41389</v>
      </c>
      <c r="D779">
        <v>67.5</v>
      </c>
      <c r="E779" t="s">
        <v>127</v>
      </c>
      <c r="F779">
        <v>4.4000000000000004</v>
      </c>
      <c r="G779">
        <v>5.9</v>
      </c>
      <c r="H779">
        <v>2.85</v>
      </c>
      <c r="I779">
        <v>3.4</v>
      </c>
      <c r="J779">
        <v>3.4</v>
      </c>
      <c r="K779">
        <v>39</v>
      </c>
      <c r="L779">
        <v>112.12</v>
      </c>
      <c r="M779">
        <v>140000</v>
      </c>
      <c r="N779">
        <v>-8000</v>
      </c>
      <c r="O779" s="1">
        <v>41381</v>
      </c>
    </row>
    <row r="780" spans="1:15">
      <c r="A780" t="str">
        <f t="shared" si="12"/>
        <v>TITANPE220</v>
      </c>
      <c r="B780" t="s">
        <v>334</v>
      </c>
      <c r="C780" s="1">
        <v>41389</v>
      </c>
      <c r="D780">
        <v>220</v>
      </c>
      <c r="E780" t="s">
        <v>261</v>
      </c>
      <c r="F780">
        <v>1.4</v>
      </c>
      <c r="G780">
        <v>2.2000000000000002</v>
      </c>
      <c r="H780">
        <v>1.4</v>
      </c>
      <c r="I780">
        <v>1.5</v>
      </c>
      <c r="J780">
        <v>1.5</v>
      </c>
      <c r="K780">
        <v>39</v>
      </c>
      <c r="L780">
        <v>86.45</v>
      </c>
      <c r="M780">
        <v>178000</v>
      </c>
      <c r="N780">
        <v>-8000</v>
      </c>
      <c r="O780" s="1">
        <v>41381</v>
      </c>
    </row>
    <row r="781" spans="1:15">
      <c r="A781" t="str">
        <f t="shared" si="12"/>
        <v>CANBKCE420</v>
      </c>
      <c r="B781" t="s">
        <v>374</v>
      </c>
      <c r="C781" s="1">
        <v>41389</v>
      </c>
      <c r="D781">
        <v>420</v>
      </c>
      <c r="E781" t="s">
        <v>127</v>
      </c>
      <c r="F781">
        <v>9.5</v>
      </c>
      <c r="G781">
        <v>12.1</v>
      </c>
      <c r="H781">
        <v>5.65</v>
      </c>
      <c r="I781">
        <v>7.3</v>
      </c>
      <c r="J781">
        <v>7.3</v>
      </c>
      <c r="K781">
        <v>38</v>
      </c>
      <c r="L781">
        <v>163.19</v>
      </c>
      <c r="M781">
        <v>40000</v>
      </c>
      <c r="N781">
        <v>3000</v>
      </c>
      <c r="O781" s="1">
        <v>41381</v>
      </c>
    </row>
    <row r="782" spans="1:15">
      <c r="A782" t="str">
        <f t="shared" si="12"/>
        <v>DISHTVPE67.5</v>
      </c>
      <c r="B782" t="s">
        <v>352</v>
      </c>
      <c r="C782" s="1">
        <v>41389</v>
      </c>
      <c r="D782">
        <v>67.5</v>
      </c>
      <c r="E782" t="s">
        <v>261</v>
      </c>
      <c r="F782">
        <v>1.4</v>
      </c>
      <c r="G782">
        <v>1.5</v>
      </c>
      <c r="H782">
        <v>0.75</v>
      </c>
      <c r="I782">
        <v>0.8</v>
      </c>
      <c r="J782">
        <v>0.8</v>
      </c>
      <c r="K782">
        <v>38</v>
      </c>
      <c r="L782">
        <v>104.17</v>
      </c>
      <c r="M782">
        <v>128000</v>
      </c>
      <c r="N782">
        <v>12000</v>
      </c>
      <c r="O782" s="1">
        <v>41381</v>
      </c>
    </row>
    <row r="783" spans="1:15">
      <c r="A783" t="str">
        <f t="shared" si="12"/>
        <v>INDUSINDBKCE450</v>
      </c>
      <c r="B783" t="s">
        <v>383</v>
      </c>
      <c r="C783" s="1">
        <v>41389</v>
      </c>
      <c r="D783">
        <v>450</v>
      </c>
      <c r="E783" t="s">
        <v>127</v>
      </c>
      <c r="F783">
        <v>2.5</v>
      </c>
      <c r="G783">
        <v>2.95</v>
      </c>
      <c r="H783">
        <v>1.9</v>
      </c>
      <c r="I783">
        <v>2.5</v>
      </c>
      <c r="J783">
        <v>2.5</v>
      </c>
      <c r="K783">
        <v>38</v>
      </c>
      <c r="L783">
        <v>171.92</v>
      </c>
      <c r="M783">
        <v>32000</v>
      </c>
      <c r="N783">
        <v>27000</v>
      </c>
      <c r="O783" s="1">
        <v>41381</v>
      </c>
    </row>
    <row r="784" spans="1:15">
      <c r="A784" t="str">
        <f t="shared" si="12"/>
        <v>MARUTIPE1380</v>
      </c>
      <c r="B784" t="s">
        <v>307</v>
      </c>
      <c r="C784" s="1">
        <v>41389</v>
      </c>
      <c r="D784">
        <v>1380</v>
      </c>
      <c r="E784" t="s">
        <v>261</v>
      </c>
      <c r="F784">
        <v>6</v>
      </c>
      <c r="G784">
        <v>6.6</v>
      </c>
      <c r="H784">
        <v>3.15</v>
      </c>
      <c r="I784">
        <v>3.3</v>
      </c>
      <c r="J784">
        <v>3.3</v>
      </c>
      <c r="K784">
        <v>38</v>
      </c>
      <c r="L784">
        <v>131.47999999999999</v>
      </c>
      <c r="M784">
        <v>21000</v>
      </c>
      <c r="N784">
        <v>-3500</v>
      </c>
      <c r="O784" s="1">
        <v>41381</v>
      </c>
    </row>
    <row r="785" spans="1:15">
      <c r="A785" t="str">
        <f t="shared" si="12"/>
        <v>PUNJLLOYDCE52.5</v>
      </c>
      <c r="B785" t="s">
        <v>379</v>
      </c>
      <c r="C785" s="1">
        <v>41389</v>
      </c>
      <c r="D785">
        <v>52.5</v>
      </c>
      <c r="E785" t="s">
        <v>127</v>
      </c>
      <c r="F785">
        <v>2.4500000000000002</v>
      </c>
      <c r="G785">
        <v>2.9</v>
      </c>
      <c r="H785">
        <v>1.45</v>
      </c>
      <c r="I785">
        <v>1.5</v>
      </c>
      <c r="J785">
        <v>1.5</v>
      </c>
      <c r="K785">
        <v>38</v>
      </c>
      <c r="L785">
        <v>165.34</v>
      </c>
      <c r="M785">
        <v>296000</v>
      </c>
      <c r="N785">
        <v>8000</v>
      </c>
      <c r="O785" s="1">
        <v>41381</v>
      </c>
    </row>
    <row r="786" spans="1:15">
      <c r="A786" t="str">
        <f t="shared" si="12"/>
        <v>RECLTDPE210</v>
      </c>
      <c r="B786" t="s">
        <v>321</v>
      </c>
      <c r="C786" s="1">
        <v>41389</v>
      </c>
      <c r="D786">
        <v>210</v>
      </c>
      <c r="E786" t="s">
        <v>261</v>
      </c>
      <c r="F786">
        <v>1.05</v>
      </c>
      <c r="G786">
        <v>2.6</v>
      </c>
      <c r="H786">
        <v>0.9</v>
      </c>
      <c r="I786">
        <v>2.5499999999999998</v>
      </c>
      <c r="J786">
        <v>2.5499999999999998</v>
      </c>
      <c r="K786">
        <v>38</v>
      </c>
      <c r="L786">
        <v>80.41</v>
      </c>
      <c r="M786">
        <v>116000</v>
      </c>
      <c r="N786">
        <v>-11000</v>
      </c>
      <c r="O786" s="1">
        <v>41381</v>
      </c>
    </row>
    <row r="787" spans="1:15">
      <c r="A787" t="str">
        <f t="shared" si="12"/>
        <v>ALBKCE135</v>
      </c>
      <c r="B787" t="s">
        <v>356</v>
      </c>
      <c r="C787" s="1">
        <v>41389</v>
      </c>
      <c r="D787">
        <v>135</v>
      </c>
      <c r="E787" t="s">
        <v>127</v>
      </c>
      <c r="F787">
        <v>2.85</v>
      </c>
      <c r="G787">
        <v>4.9000000000000004</v>
      </c>
      <c r="H787">
        <v>2.6</v>
      </c>
      <c r="I787">
        <v>4</v>
      </c>
      <c r="J787">
        <v>4</v>
      </c>
      <c r="K787">
        <v>37</v>
      </c>
      <c r="L787">
        <v>102.66</v>
      </c>
      <c r="M787">
        <v>30000</v>
      </c>
      <c r="N787">
        <v>-24000</v>
      </c>
      <c r="O787" s="1">
        <v>41381</v>
      </c>
    </row>
    <row r="788" spans="1:15">
      <c r="A788" t="str">
        <f t="shared" si="12"/>
        <v>ASHOKLEYCE22.5</v>
      </c>
      <c r="B788" t="s">
        <v>349</v>
      </c>
      <c r="C788" s="1">
        <v>41389</v>
      </c>
      <c r="D788">
        <v>22.5</v>
      </c>
      <c r="E788" t="s">
        <v>127</v>
      </c>
      <c r="F788">
        <v>0.5</v>
      </c>
      <c r="G788">
        <v>0.55000000000000004</v>
      </c>
      <c r="H788">
        <v>0.3</v>
      </c>
      <c r="I788">
        <v>0.35</v>
      </c>
      <c r="J788">
        <v>0.35</v>
      </c>
      <c r="K788">
        <v>37</v>
      </c>
      <c r="L788">
        <v>76.23</v>
      </c>
      <c r="M788">
        <v>1206000</v>
      </c>
      <c r="N788">
        <v>9000</v>
      </c>
      <c r="O788" s="1">
        <v>41381</v>
      </c>
    </row>
    <row r="789" spans="1:15">
      <c r="A789" t="str">
        <f t="shared" si="12"/>
        <v>CAIRNCE320</v>
      </c>
      <c r="B789" t="s">
        <v>312</v>
      </c>
      <c r="C789" s="1">
        <v>41389</v>
      </c>
      <c r="D789">
        <v>320</v>
      </c>
      <c r="E789" t="s">
        <v>127</v>
      </c>
      <c r="F789">
        <v>0.5</v>
      </c>
      <c r="G789">
        <v>0.7</v>
      </c>
      <c r="H789">
        <v>0.4</v>
      </c>
      <c r="I789">
        <v>0.5</v>
      </c>
      <c r="J789">
        <v>0.5</v>
      </c>
      <c r="K789">
        <v>37</v>
      </c>
      <c r="L789">
        <v>118.57</v>
      </c>
      <c r="M789">
        <v>373000</v>
      </c>
      <c r="N789">
        <v>-27000</v>
      </c>
      <c r="O789" s="1">
        <v>41381</v>
      </c>
    </row>
    <row r="790" spans="1:15">
      <c r="A790" t="str">
        <f t="shared" si="12"/>
        <v>HDFCBANKCE640</v>
      </c>
      <c r="B790" t="s">
        <v>329</v>
      </c>
      <c r="C790" s="1">
        <v>41389</v>
      </c>
      <c r="D790">
        <v>640</v>
      </c>
      <c r="E790" t="s">
        <v>127</v>
      </c>
      <c r="F790">
        <v>25.75</v>
      </c>
      <c r="G790">
        <v>31</v>
      </c>
      <c r="H790">
        <v>21.2</v>
      </c>
      <c r="I790">
        <v>24.25</v>
      </c>
      <c r="J790">
        <v>24.25</v>
      </c>
      <c r="K790">
        <v>37</v>
      </c>
      <c r="L790">
        <v>123.26</v>
      </c>
      <c r="M790">
        <v>77500</v>
      </c>
      <c r="N790">
        <v>-5500</v>
      </c>
      <c r="O790" s="1">
        <v>41381</v>
      </c>
    </row>
    <row r="791" spans="1:15">
      <c r="A791" t="str">
        <f t="shared" si="12"/>
        <v>LTCE1350</v>
      </c>
      <c r="B791" t="s">
        <v>289</v>
      </c>
      <c r="C791" s="1">
        <v>41389</v>
      </c>
      <c r="D791">
        <v>1350</v>
      </c>
      <c r="E791" t="s">
        <v>127</v>
      </c>
      <c r="F791">
        <v>99</v>
      </c>
      <c r="G791">
        <v>99</v>
      </c>
      <c r="H791">
        <v>66</v>
      </c>
      <c r="I791">
        <v>79</v>
      </c>
      <c r="J791">
        <v>79</v>
      </c>
      <c r="K791">
        <v>37</v>
      </c>
      <c r="L791">
        <v>132.24</v>
      </c>
      <c r="M791">
        <v>51750</v>
      </c>
      <c r="N791">
        <v>-3500</v>
      </c>
      <c r="O791" s="1">
        <v>41381</v>
      </c>
    </row>
    <row r="792" spans="1:15">
      <c r="A792" t="str">
        <f t="shared" si="12"/>
        <v>NMDCPE125</v>
      </c>
      <c r="B792" t="s">
        <v>330</v>
      </c>
      <c r="C792" s="1">
        <v>41389</v>
      </c>
      <c r="D792">
        <v>125</v>
      </c>
      <c r="E792" t="s">
        <v>261</v>
      </c>
      <c r="F792">
        <v>1.3</v>
      </c>
      <c r="G792">
        <v>1.85</v>
      </c>
      <c r="H792">
        <v>1.1499999999999999</v>
      </c>
      <c r="I792">
        <v>1.6</v>
      </c>
      <c r="J792">
        <v>1.6</v>
      </c>
      <c r="K792">
        <v>37</v>
      </c>
      <c r="L792">
        <v>93.6</v>
      </c>
      <c r="M792">
        <v>132000</v>
      </c>
      <c r="N792">
        <v>20000</v>
      </c>
      <c r="O792" s="1">
        <v>41381</v>
      </c>
    </row>
    <row r="793" spans="1:15">
      <c r="A793" t="str">
        <f t="shared" si="12"/>
        <v>SUNPHARMAPE840</v>
      </c>
      <c r="B793" t="s">
        <v>325</v>
      </c>
      <c r="C793" s="1">
        <v>41389</v>
      </c>
      <c r="D793">
        <v>840</v>
      </c>
      <c r="E793" t="s">
        <v>261</v>
      </c>
      <c r="F793">
        <v>1.65</v>
      </c>
      <c r="G793">
        <v>1.8</v>
      </c>
      <c r="H793">
        <v>1.35</v>
      </c>
      <c r="I793">
        <v>1.4</v>
      </c>
      <c r="J793">
        <v>1.4</v>
      </c>
      <c r="K793">
        <v>37</v>
      </c>
      <c r="L793">
        <v>155.68</v>
      </c>
      <c r="M793">
        <v>76000</v>
      </c>
      <c r="N793">
        <v>-11000</v>
      </c>
      <c r="O793" s="1">
        <v>41381</v>
      </c>
    </row>
    <row r="794" spans="1:15">
      <c r="A794" t="str">
        <f t="shared" si="12"/>
        <v>AMBUJACEMPE185</v>
      </c>
      <c r="B794" t="s">
        <v>322</v>
      </c>
      <c r="C794" s="1">
        <v>41389</v>
      </c>
      <c r="D794">
        <v>185</v>
      </c>
      <c r="E794" t="s">
        <v>261</v>
      </c>
      <c r="F794">
        <v>5.4</v>
      </c>
      <c r="G794">
        <v>5.4</v>
      </c>
      <c r="H794">
        <v>2.8</v>
      </c>
      <c r="I794">
        <v>3.1</v>
      </c>
      <c r="J794">
        <v>3.1</v>
      </c>
      <c r="K794">
        <v>36</v>
      </c>
      <c r="L794">
        <v>135.72</v>
      </c>
      <c r="M794">
        <v>46000</v>
      </c>
      <c r="N794">
        <v>46000</v>
      </c>
      <c r="O794" s="1">
        <v>41381</v>
      </c>
    </row>
    <row r="795" spans="1:15">
      <c r="A795" t="str">
        <f t="shared" si="12"/>
        <v>HCLTECHCE880</v>
      </c>
      <c r="B795" t="s">
        <v>337</v>
      </c>
      <c r="C795" s="1">
        <v>41389</v>
      </c>
      <c r="D795">
        <v>880</v>
      </c>
      <c r="E795" t="s">
        <v>127</v>
      </c>
      <c r="F795">
        <v>2</v>
      </c>
      <c r="G795">
        <v>2</v>
      </c>
      <c r="H795">
        <v>0.45</v>
      </c>
      <c r="I795">
        <v>0.65</v>
      </c>
      <c r="J795">
        <v>0.65</v>
      </c>
      <c r="K795">
        <v>36</v>
      </c>
      <c r="L795">
        <v>158.55000000000001</v>
      </c>
      <c r="M795">
        <v>12000</v>
      </c>
      <c r="N795">
        <v>12000</v>
      </c>
      <c r="O795" s="1">
        <v>41381</v>
      </c>
    </row>
    <row r="796" spans="1:15">
      <c r="A796" t="str">
        <f t="shared" si="12"/>
        <v>IDBIPE85</v>
      </c>
      <c r="B796" t="s">
        <v>373</v>
      </c>
      <c r="C796" s="1">
        <v>41389</v>
      </c>
      <c r="D796">
        <v>85</v>
      </c>
      <c r="E796" t="s">
        <v>261</v>
      </c>
      <c r="F796">
        <v>1</v>
      </c>
      <c r="G796">
        <v>2.5</v>
      </c>
      <c r="H796">
        <v>1</v>
      </c>
      <c r="I796">
        <v>1.75</v>
      </c>
      <c r="J796">
        <v>1.75</v>
      </c>
      <c r="K796">
        <v>36</v>
      </c>
      <c r="L796">
        <v>124.76</v>
      </c>
      <c r="M796">
        <v>172000</v>
      </c>
      <c r="N796">
        <v>52000</v>
      </c>
      <c r="O796" s="1">
        <v>41381</v>
      </c>
    </row>
    <row r="797" spans="1:15">
      <c r="A797" t="str">
        <f t="shared" si="12"/>
        <v>IGLPE240</v>
      </c>
      <c r="B797" t="s">
        <v>376</v>
      </c>
      <c r="C797" s="1">
        <v>41389</v>
      </c>
      <c r="D797">
        <v>240</v>
      </c>
      <c r="E797" t="s">
        <v>261</v>
      </c>
      <c r="F797">
        <v>0.2</v>
      </c>
      <c r="G797">
        <v>0.5</v>
      </c>
      <c r="H797">
        <v>0.2</v>
      </c>
      <c r="I797">
        <v>0.3</v>
      </c>
      <c r="J797">
        <v>0.3</v>
      </c>
      <c r="K797">
        <v>36</v>
      </c>
      <c r="L797">
        <v>86.5</v>
      </c>
      <c r="M797">
        <v>64000</v>
      </c>
      <c r="N797">
        <v>-10000</v>
      </c>
      <c r="O797" s="1">
        <v>41381</v>
      </c>
    </row>
    <row r="798" spans="1:15">
      <c r="A798" t="str">
        <f t="shared" si="12"/>
        <v>INDUSINDBKPE410</v>
      </c>
      <c r="B798" t="s">
        <v>383</v>
      </c>
      <c r="C798" s="1">
        <v>41389</v>
      </c>
      <c r="D798">
        <v>410</v>
      </c>
      <c r="E798" t="s">
        <v>261</v>
      </c>
      <c r="F798">
        <v>7.1</v>
      </c>
      <c r="G798">
        <v>9.9</v>
      </c>
      <c r="H798">
        <v>5.7</v>
      </c>
      <c r="I798">
        <v>6.45</v>
      </c>
      <c r="J798">
        <v>6.45</v>
      </c>
      <c r="K798">
        <v>36</v>
      </c>
      <c r="L798">
        <v>150.22</v>
      </c>
      <c r="M798">
        <v>20000</v>
      </c>
      <c r="N798">
        <v>7000</v>
      </c>
      <c r="O798" s="1">
        <v>41381</v>
      </c>
    </row>
    <row r="799" spans="1:15">
      <c r="A799" t="str">
        <f t="shared" si="12"/>
        <v>INDUSINDBKPE420</v>
      </c>
      <c r="B799" t="s">
        <v>383</v>
      </c>
      <c r="C799" s="1">
        <v>41389</v>
      </c>
      <c r="D799">
        <v>420</v>
      </c>
      <c r="E799" t="s">
        <v>261</v>
      </c>
      <c r="F799">
        <v>13</v>
      </c>
      <c r="G799">
        <v>15.6</v>
      </c>
      <c r="H799">
        <v>9.1</v>
      </c>
      <c r="I799">
        <v>10.4</v>
      </c>
      <c r="J799">
        <v>10.4</v>
      </c>
      <c r="K799">
        <v>36</v>
      </c>
      <c r="L799">
        <v>155.35</v>
      </c>
      <c r="M799">
        <v>29000</v>
      </c>
      <c r="N799">
        <v>4000</v>
      </c>
      <c r="O799" s="1">
        <v>41381</v>
      </c>
    </row>
    <row r="800" spans="1:15">
      <c r="A800" t="str">
        <f t="shared" si="12"/>
        <v>INFYCE3450</v>
      </c>
      <c r="B800" t="s">
        <v>291</v>
      </c>
      <c r="C800" s="1">
        <v>41389</v>
      </c>
      <c r="D800">
        <v>3450</v>
      </c>
      <c r="E800" t="s">
        <v>127</v>
      </c>
      <c r="F800">
        <v>0.35</v>
      </c>
      <c r="G800">
        <v>0.35</v>
      </c>
      <c r="H800">
        <v>0.3</v>
      </c>
      <c r="I800">
        <v>0.3</v>
      </c>
      <c r="J800">
        <v>0.3</v>
      </c>
      <c r="K800">
        <v>36</v>
      </c>
      <c r="L800">
        <v>155.26</v>
      </c>
      <c r="M800">
        <v>18000</v>
      </c>
      <c r="N800">
        <v>-4500</v>
      </c>
      <c r="O800" s="1">
        <v>41381</v>
      </c>
    </row>
    <row r="801" spans="1:15">
      <c r="A801" t="str">
        <f t="shared" si="12"/>
        <v>MARUTIPE1440</v>
      </c>
      <c r="B801" t="s">
        <v>307</v>
      </c>
      <c r="C801" s="1">
        <v>41389</v>
      </c>
      <c r="D801">
        <v>1440</v>
      </c>
      <c r="E801" t="s">
        <v>261</v>
      </c>
      <c r="F801">
        <v>14</v>
      </c>
      <c r="G801">
        <v>19.25</v>
      </c>
      <c r="H801">
        <v>9.1</v>
      </c>
      <c r="I801">
        <v>9.4499999999999993</v>
      </c>
      <c r="J801">
        <v>9.4499999999999993</v>
      </c>
      <c r="K801">
        <v>36</v>
      </c>
      <c r="L801">
        <v>130.62</v>
      </c>
      <c r="M801">
        <v>13000</v>
      </c>
      <c r="N801">
        <v>4000</v>
      </c>
      <c r="O801" s="1">
        <v>41381</v>
      </c>
    </row>
    <row r="802" spans="1:15">
      <c r="A802" t="str">
        <f t="shared" si="12"/>
        <v>AXISBANKCE1320</v>
      </c>
      <c r="B802" t="s">
        <v>295</v>
      </c>
      <c r="C802" s="1">
        <v>41389</v>
      </c>
      <c r="D802">
        <v>1320</v>
      </c>
      <c r="E802" t="s">
        <v>127</v>
      </c>
      <c r="F802">
        <v>72.099999999999994</v>
      </c>
      <c r="G802">
        <v>74.75</v>
      </c>
      <c r="H802">
        <v>58</v>
      </c>
      <c r="I802">
        <v>67</v>
      </c>
      <c r="J802">
        <v>67</v>
      </c>
      <c r="K802">
        <v>35</v>
      </c>
      <c r="L802">
        <v>121.44</v>
      </c>
      <c r="M802">
        <v>40500</v>
      </c>
      <c r="N802">
        <v>-3000</v>
      </c>
      <c r="O802" s="1">
        <v>41381</v>
      </c>
    </row>
    <row r="803" spans="1:15">
      <c r="A803" t="str">
        <f t="shared" si="12"/>
        <v>AXISBANKCE1500</v>
      </c>
      <c r="B803" t="s">
        <v>295</v>
      </c>
      <c r="C803" s="1">
        <v>41389</v>
      </c>
      <c r="D803">
        <v>1500</v>
      </c>
      <c r="E803" t="s">
        <v>127</v>
      </c>
      <c r="F803">
        <v>5</v>
      </c>
      <c r="G803">
        <v>6</v>
      </c>
      <c r="H803">
        <v>2.1</v>
      </c>
      <c r="I803">
        <v>3.5</v>
      </c>
      <c r="J803">
        <v>3.5</v>
      </c>
      <c r="K803">
        <v>35</v>
      </c>
      <c r="L803">
        <v>131.6</v>
      </c>
      <c r="M803">
        <v>8000</v>
      </c>
      <c r="N803">
        <v>4000</v>
      </c>
      <c r="O803" s="1">
        <v>41381</v>
      </c>
    </row>
    <row r="804" spans="1:15">
      <c r="A804" t="str">
        <f t="shared" si="12"/>
        <v>JSWSTEELCE660</v>
      </c>
      <c r="B804" t="s">
        <v>326</v>
      </c>
      <c r="C804" s="1">
        <v>41389</v>
      </c>
      <c r="D804">
        <v>660</v>
      </c>
      <c r="E804" t="s">
        <v>127</v>
      </c>
      <c r="F804">
        <v>49.5</v>
      </c>
      <c r="G804">
        <v>85.55</v>
      </c>
      <c r="H804">
        <v>47.5</v>
      </c>
      <c r="I804">
        <v>73.349999999999994</v>
      </c>
      <c r="J804">
        <v>73.349999999999994</v>
      </c>
      <c r="K804">
        <v>35</v>
      </c>
      <c r="L804">
        <v>125.55</v>
      </c>
      <c r="M804">
        <v>19500</v>
      </c>
      <c r="N804">
        <v>-6500</v>
      </c>
      <c r="O804" s="1">
        <v>41381</v>
      </c>
    </row>
    <row r="805" spans="1:15">
      <c r="A805" t="str">
        <f t="shared" si="12"/>
        <v>JSWSTEELCE800</v>
      </c>
      <c r="B805" t="s">
        <v>326</v>
      </c>
      <c r="C805" s="1">
        <v>41389</v>
      </c>
      <c r="D805">
        <v>800</v>
      </c>
      <c r="E805" t="s">
        <v>127</v>
      </c>
      <c r="F805">
        <v>0.1</v>
      </c>
      <c r="G805">
        <v>7</v>
      </c>
      <c r="H805">
        <v>0.1</v>
      </c>
      <c r="I805">
        <v>5</v>
      </c>
      <c r="J805">
        <v>5</v>
      </c>
      <c r="K805">
        <v>35</v>
      </c>
      <c r="L805">
        <v>140.88</v>
      </c>
      <c r="M805">
        <v>25000</v>
      </c>
      <c r="N805">
        <v>13500</v>
      </c>
      <c r="O805" s="1">
        <v>41381</v>
      </c>
    </row>
    <row r="806" spans="1:15">
      <c r="A806" t="str">
        <f t="shared" si="12"/>
        <v>MARUTICE1520</v>
      </c>
      <c r="B806" t="s">
        <v>307</v>
      </c>
      <c r="C806" s="1">
        <v>41389</v>
      </c>
      <c r="D806">
        <v>1520</v>
      </c>
      <c r="E806" t="s">
        <v>127</v>
      </c>
      <c r="F806">
        <v>17</v>
      </c>
      <c r="G806">
        <v>21.9</v>
      </c>
      <c r="H806">
        <v>10.050000000000001</v>
      </c>
      <c r="I806">
        <v>18.95</v>
      </c>
      <c r="J806">
        <v>18.95</v>
      </c>
      <c r="K806">
        <v>35</v>
      </c>
      <c r="L806">
        <v>134.62</v>
      </c>
      <c r="M806">
        <v>5750</v>
      </c>
      <c r="N806">
        <v>750</v>
      </c>
      <c r="O806" s="1">
        <v>41381</v>
      </c>
    </row>
    <row r="807" spans="1:15">
      <c r="A807" t="str">
        <f t="shared" si="12"/>
        <v>TATAMOTORSPE220</v>
      </c>
      <c r="B807" t="s">
        <v>130</v>
      </c>
      <c r="C807" s="1">
        <v>41389</v>
      </c>
      <c r="D807">
        <v>220</v>
      </c>
      <c r="E807" t="s">
        <v>261</v>
      </c>
      <c r="F807">
        <v>0.1</v>
      </c>
      <c r="G807">
        <v>0.15</v>
      </c>
      <c r="H807">
        <v>0.1</v>
      </c>
      <c r="I807">
        <v>0.15</v>
      </c>
      <c r="J807">
        <v>0.15</v>
      </c>
      <c r="K807">
        <v>35</v>
      </c>
      <c r="L807">
        <v>77.05</v>
      </c>
      <c r="M807">
        <v>197000</v>
      </c>
      <c r="N807">
        <v>-8000</v>
      </c>
      <c r="O807" s="1">
        <v>41381</v>
      </c>
    </row>
    <row r="808" spans="1:15">
      <c r="A808" t="str">
        <f t="shared" si="12"/>
        <v>TATASTEELCE380</v>
      </c>
      <c r="B808" t="s">
        <v>292</v>
      </c>
      <c r="C808" s="1">
        <v>41389</v>
      </c>
      <c r="D808">
        <v>380</v>
      </c>
      <c r="E808" t="s">
        <v>127</v>
      </c>
      <c r="F808">
        <v>0.2</v>
      </c>
      <c r="G808">
        <v>0.2</v>
      </c>
      <c r="H808">
        <v>0.1</v>
      </c>
      <c r="I808">
        <v>0.1</v>
      </c>
      <c r="J808">
        <v>0.1</v>
      </c>
      <c r="K808">
        <v>35</v>
      </c>
      <c r="L808">
        <v>133.05000000000001</v>
      </c>
      <c r="M808">
        <v>438000</v>
      </c>
      <c r="N808">
        <v>-14000</v>
      </c>
      <c r="O808" s="1">
        <v>41381</v>
      </c>
    </row>
    <row r="809" spans="1:15">
      <c r="A809" t="str">
        <f t="shared" si="12"/>
        <v>UNIONBANKCE240</v>
      </c>
      <c r="B809" t="s">
        <v>363</v>
      </c>
      <c r="C809" s="1">
        <v>41389</v>
      </c>
      <c r="D809">
        <v>240</v>
      </c>
      <c r="E809" t="s">
        <v>127</v>
      </c>
      <c r="F809">
        <v>4.2</v>
      </c>
      <c r="G809">
        <v>4.95</v>
      </c>
      <c r="H809">
        <v>1.7</v>
      </c>
      <c r="I809">
        <v>2.6</v>
      </c>
      <c r="J809">
        <v>2.6</v>
      </c>
      <c r="K809">
        <v>35</v>
      </c>
      <c r="L809">
        <v>170.38</v>
      </c>
      <c r="M809">
        <v>74000</v>
      </c>
      <c r="N809">
        <v>20000</v>
      </c>
      <c r="O809" s="1">
        <v>41381</v>
      </c>
    </row>
    <row r="810" spans="1:15">
      <c r="A810" t="str">
        <f t="shared" si="12"/>
        <v>UNIPHOSCE120</v>
      </c>
      <c r="B810" t="s">
        <v>428</v>
      </c>
      <c r="C810" s="1">
        <v>41389</v>
      </c>
      <c r="D810">
        <v>120</v>
      </c>
      <c r="E810" t="s">
        <v>127</v>
      </c>
      <c r="F810">
        <v>4.95</v>
      </c>
      <c r="G810">
        <v>7.5</v>
      </c>
      <c r="H810">
        <v>4.75</v>
      </c>
      <c r="I810">
        <v>7.2</v>
      </c>
      <c r="J810">
        <v>7.2</v>
      </c>
      <c r="K810">
        <v>35</v>
      </c>
      <c r="L810">
        <v>88.08</v>
      </c>
      <c r="M810">
        <v>68000</v>
      </c>
      <c r="N810">
        <v>0</v>
      </c>
      <c r="O810" s="1">
        <v>41381</v>
      </c>
    </row>
    <row r="811" spans="1:15">
      <c r="A811" t="str">
        <f t="shared" si="12"/>
        <v>CAIRNCE280</v>
      </c>
      <c r="B811" t="s">
        <v>312</v>
      </c>
      <c r="C811" s="1">
        <v>41389</v>
      </c>
      <c r="D811">
        <v>280</v>
      </c>
      <c r="E811" t="s">
        <v>127</v>
      </c>
      <c r="F811">
        <v>11.1</v>
      </c>
      <c r="G811">
        <v>12.1</v>
      </c>
      <c r="H811">
        <v>10.15</v>
      </c>
      <c r="I811">
        <v>12</v>
      </c>
      <c r="J811">
        <v>12</v>
      </c>
      <c r="K811">
        <v>34</v>
      </c>
      <c r="L811">
        <v>98.99</v>
      </c>
      <c r="M811">
        <v>201000</v>
      </c>
      <c r="N811">
        <v>3000</v>
      </c>
      <c r="O811" s="1">
        <v>41381</v>
      </c>
    </row>
    <row r="812" spans="1:15">
      <c r="A812" t="str">
        <f t="shared" si="12"/>
        <v>CAIRNPE290</v>
      </c>
      <c r="B812" t="s">
        <v>312</v>
      </c>
      <c r="C812" s="1">
        <v>41389</v>
      </c>
      <c r="D812">
        <v>290</v>
      </c>
      <c r="E812" t="s">
        <v>261</v>
      </c>
      <c r="F812">
        <v>6.55</v>
      </c>
      <c r="G812">
        <v>8</v>
      </c>
      <c r="H812">
        <v>6.3</v>
      </c>
      <c r="I812">
        <v>6.4</v>
      </c>
      <c r="J812">
        <v>6.4</v>
      </c>
      <c r="K812">
        <v>34</v>
      </c>
      <c r="L812">
        <v>100.94</v>
      </c>
      <c r="M812">
        <v>89000</v>
      </c>
      <c r="N812">
        <v>-7000</v>
      </c>
      <c r="O812" s="1">
        <v>41381</v>
      </c>
    </row>
    <row r="813" spans="1:15">
      <c r="A813" t="str">
        <f t="shared" si="12"/>
        <v>GMRINFRAPE20</v>
      </c>
      <c r="B813" t="s">
        <v>332</v>
      </c>
      <c r="C813" s="1">
        <v>41389</v>
      </c>
      <c r="D813">
        <v>20</v>
      </c>
      <c r="E813" t="s">
        <v>261</v>
      </c>
      <c r="F813">
        <v>0.15</v>
      </c>
      <c r="G813">
        <v>0.2</v>
      </c>
      <c r="H813">
        <v>0.1</v>
      </c>
      <c r="I813">
        <v>0.1</v>
      </c>
      <c r="J813">
        <v>0.1</v>
      </c>
      <c r="K813">
        <v>34</v>
      </c>
      <c r="L813">
        <v>68.489999999999995</v>
      </c>
      <c r="M813">
        <v>1980000</v>
      </c>
      <c r="N813">
        <v>40000</v>
      </c>
      <c r="O813" s="1">
        <v>41381</v>
      </c>
    </row>
    <row r="814" spans="1:15">
      <c r="A814" t="str">
        <f t="shared" si="12"/>
        <v>IFCICE35</v>
      </c>
      <c r="B814" t="s">
        <v>314</v>
      </c>
      <c r="C814" s="1">
        <v>41389</v>
      </c>
      <c r="D814">
        <v>35</v>
      </c>
      <c r="E814" t="s">
        <v>127</v>
      </c>
      <c r="F814">
        <v>0.1</v>
      </c>
      <c r="G814">
        <v>0.1</v>
      </c>
      <c r="H814">
        <v>0.05</v>
      </c>
      <c r="I814">
        <v>0.05</v>
      </c>
      <c r="J814">
        <v>0.05</v>
      </c>
      <c r="K814">
        <v>34</v>
      </c>
      <c r="L814">
        <v>95.34</v>
      </c>
      <c r="M814">
        <v>1160000</v>
      </c>
      <c r="N814">
        <v>104000</v>
      </c>
      <c r="O814" s="1">
        <v>41381</v>
      </c>
    </row>
    <row r="815" spans="1:15">
      <c r="A815" t="str">
        <f t="shared" si="12"/>
        <v>IGLCE280</v>
      </c>
      <c r="B815" t="s">
        <v>376</v>
      </c>
      <c r="C815" s="1">
        <v>41389</v>
      </c>
      <c r="D815">
        <v>280</v>
      </c>
      <c r="E815" t="s">
        <v>127</v>
      </c>
      <c r="F815">
        <v>16.149999999999999</v>
      </c>
      <c r="G815">
        <v>16.149999999999999</v>
      </c>
      <c r="H815">
        <v>7.1</v>
      </c>
      <c r="I815">
        <v>12.35</v>
      </c>
      <c r="J815">
        <v>12.35</v>
      </c>
      <c r="K815">
        <v>34</v>
      </c>
      <c r="L815">
        <v>100.09</v>
      </c>
      <c r="M815">
        <v>82000</v>
      </c>
      <c r="N815">
        <v>-7000</v>
      </c>
      <c r="O815" s="1">
        <v>41381</v>
      </c>
    </row>
    <row r="816" spans="1:15">
      <c r="A816" t="str">
        <f t="shared" si="12"/>
        <v>ITCPE315</v>
      </c>
      <c r="B816" t="s">
        <v>300</v>
      </c>
      <c r="C816" s="1">
        <v>41389</v>
      </c>
      <c r="D816">
        <v>315</v>
      </c>
      <c r="E816" t="s">
        <v>261</v>
      </c>
      <c r="F816">
        <v>8.5500000000000007</v>
      </c>
      <c r="G816">
        <v>8.8000000000000007</v>
      </c>
      <c r="H816">
        <v>5.55</v>
      </c>
      <c r="I816">
        <v>5.85</v>
      </c>
      <c r="J816">
        <v>5.85</v>
      </c>
      <c r="K816">
        <v>34</v>
      </c>
      <c r="L816">
        <v>109.22</v>
      </c>
      <c r="M816">
        <v>31000</v>
      </c>
      <c r="N816">
        <v>26000</v>
      </c>
      <c r="O816" s="1">
        <v>41381</v>
      </c>
    </row>
    <row r="817" spans="1:15">
      <c r="A817" t="str">
        <f t="shared" si="12"/>
        <v>LUPINCE660</v>
      </c>
      <c r="B817" t="s">
        <v>354</v>
      </c>
      <c r="C817" s="1">
        <v>41389</v>
      </c>
      <c r="D817">
        <v>660</v>
      </c>
      <c r="E817" t="s">
        <v>127</v>
      </c>
      <c r="F817">
        <v>10</v>
      </c>
      <c r="G817">
        <v>21</v>
      </c>
      <c r="H817">
        <v>9.85</v>
      </c>
      <c r="I817">
        <v>19.149999999999999</v>
      </c>
      <c r="J817">
        <v>19.149999999999999</v>
      </c>
      <c r="K817">
        <v>34</v>
      </c>
      <c r="L817">
        <v>114.56</v>
      </c>
      <c r="M817">
        <v>11000</v>
      </c>
      <c r="N817">
        <v>-500</v>
      </c>
      <c r="O817" s="1">
        <v>41381</v>
      </c>
    </row>
    <row r="818" spans="1:15">
      <c r="A818" t="str">
        <f t="shared" si="12"/>
        <v>RCOMCE92.5</v>
      </c>
      <c r="B818" t="s">
        <v>294</v>
      </c>
      <c r="C818" s="1">
        <v>41389</v>
      </c>
      <c r="D818">
        <v>92.5</v>
      </c>
      <c r="E818" t="s">
        <v>127</v>
      </c>
      <c r="F818">
        <v>1.1499999999999999</v>
      </c>
      <c r="G818">
        <v>1.1499999999999999</v>
      </c>
      <c r="H818">
        <v>0.5</v>
      </c>
      <c r="I818">
        <v>0.6</v>
      </c>
      <c r="J818">
        <v>0.6</v>
      </c>
      <c r="K818">
        <v>34</v>
      </c>
      <c r="L818">
        <v>126.87</v>
      </c>
      <c r="M818">
        <v>96000</v>
      </c>
      <c r="N818">
        <v>32000</v>
      </c>
      <c r="O818" s="1">
        <v>41381</v>
      </c>
    </row>
    <row r="819" spans="1:15">
      <c r="A819" t="str">
        <f t="shared" si="12"/>
        <v>BHARTIARTLCE320</v>
      </c>
      <c r="B819" t="s">
        <v>129</v>
      </c>
      <c r="C819" s="1">
        <v>41389</v>
      </c>
      <c r="D819">
        <v>320</v>
      </c>
      <c r="E819" t="s">
        <v>127</v>
      </c>
      <c r="F819">
        <v>0.75</v>
      </c>
      <c r="G819">
        <v>0.75</v>
      </c>
      <c r="H819">
        <v>0.3</v>
      </c>
      <c r="I819">
        <v>0.4</v>
      </c>
      <c r="J819">
        <v>0.4</v>
      </c>
      <c r="K819">
        <v>33</v>
      </c>
      <c r="L819">
        <v>105.74</v>
      </c>
      <c r="M819">
        <v>337000</v>
      </c>
      <c r="N819">
        <v>1000</v>
      </c>
      <c r="O819" s="1">
        <v>41381</v>
      </c>
    </row>
    <row r="820" spans="1:15">
      <c r="A820" t="str">
        <f t="shared" si="12"/>
        <v>CENTURYTEXCE290</v>
      </c>
      <c r="B820" t="s">
        <v>267</v>
      </c>
      <c r="C820" s="1">
        <v>41389</v>
      </c>
      <c r="D820">
        <v>290</v>
      </c>
      <c r="E820" t="s">
        <v>127</v>
      </c>
      <c r="F820">
        <v>8.35</v>
      </c>
      <c r="G820">
        <v>9.8000000000000007</v>
      </c>
      <c r="H820">
        <v>5</v>
      </c>
      <c r="I820">
        <v>6.35</v>
      </c>
      <c r="J820">
        <v>6.35</v>
      </c>
      <c r="K820">
        <v>33</v>
      </c>
      <c r="L820">
        <v>98.34</v>
      </c>
      <c r="M820">
        <v>28000</v>
      </c>
      <c r="N820">
        <v>1000</v>
      </c>
      <c r="O820" s="1">
        <v>41381</v>
      </c>
    </row>
    <row r="821" spans="1:15">
      <c r="A821" t="str">
        <f t="shared" si="12"/>
        <v>IDFCPE160</v>
      </c>
      <c r="B821" t="s">
        <v>303</v>
      </c>
      <c r="C821" s="1">
        <v>41389</v>
      </c>
      <c r="D821">
        <v>160</v>
      </c>
      <c r="E821" t="s">
        <v>261</v>
      </c>
      <c r="F821">
        <v>6.5</v>
      </c>
      <c r="G821">
        <v>8.25</v>
      </c>
      <c r="H821">
        <v>5.9</v>
      </c>
      <c r="I821">
        <v>7.3</v>
      </c>
      <c r="J821">
        <v>7.3</v>
      </c>
      <c r="K821">
        <v>33</v>
      </c>
      <c r="L821">
        <v>110.11</v>
      </c>
      <c r="M821">
        <v>64000</v>
      </c>
      <c r="N821">
        <v>16000</v>
      </c>
      <c r="O821" s="1">
        <v>41381</v>
      </c>
    </row>
    <row r="822" spans="1:15">
      <c r="A822" t="str">
        <f t="shared" si="12"/>
        <v>INFYPE1950</v>
      </c>
      <c r="B822" t="s">
        <v>291</v>
      </c>
      <c r="C822" s="1">
        <v>41389</v>
      </c>
      <c r="D822">
        <v>1950</v>
      </c>
      <c r="E822" t="s">
        <v>261</v>
      </c>
      <c r="F822">
        <v>1.75</v>
      </c>
      <c r="G822">
        <v>2</v>
      </c>
      <c r="H822">
        <v>1.35</v>
      </c>
      <c r="I822">
        <v>1.35</v>
      </c>
      <c r="J822">
        <v>1.35</v>
      </c>
      <c r="K822">
        <v>33</v>
      </c>
      <c r="L822">
        <v>80.510000000000005</v>
      </c>
      <c r="M822">
        <v>10250</v>
      </c>
      <c r="N822">
        <v>-2000</v>
      </c>
      <c r="O822" s="1">
        <v>41381</v>
      </c>
    </row>
    <row r="823" spans="1:15">
      <c r="A823" t="str">
        <f t="shared" si="12"/>
        <v>JINDALSTELPE310</v>
      </c>
      <c r="B823" t="s">
        <v>328</v>
      </c>
      <c r="C823" s="1">
        <v>41389</v>
      </c>
      <c r="D823">
        <v>310</v>
      </c>
      <c r="E823" t="s">
        <v>261</v>
      </c>
      <c r="F823">
        <v>1.25</v>
      </c>
      <c r="G823">
        <v>1.9</v>
      </c>
      <c r="H823">
        <v>1.05</v>
      </c>
      <c r="I823">
        <v>1.6</v>
      </c>
      <c r="J823">
        <v>1.6</v>
      </c>
      <c r="K823">
        <v>33</v>
      </c>
      <c r="L823">
        <v>102.75</v>
      </c>
      <c r="M823">
        <v>31000</v>
      </c>
      <c r="N823">
        <v>-16000</v>
      </c>
      <c r="O823" s="1">
        <v>41381</v>
      </c>
    </row>
    <row r="824" spans="1:15">
      <c r="A824" t="str">
        <f t="shared" si="12"/>
        <v>RELIANCEPE840</v>
      </c>
      <c r="B824" t="s">
        <v>287</v>
      </c>
      <c r="C824" s="1">
        <v>41389</v>
      </c>
      <c r="D824">
        <v>840</v>
      </c>
      <c r="E824" t="s">
        <v>261</v>
      </c>
      <c r="F824">
        <v>43.5</v>
      </c>
      <c r="G824">
        <v>67</v>
      </c>
      <c r="H824">
        <v>43.5</v>
      </c>
      <c r="I824">
        <v>67</v>
      </c>
      <c r="J824">
        <v>67</v>
      </c>
      <c r="K824">
        <v>33</v>
      </c>
      <c r="L824">
        <v>73.77</v>
      </c>
      <c r="M824">
        <v>59500</v>
      </c>
      <c r="N824">
        <v>-5250</v>
      </c>
      <c r="O824" s="1">
        <v>41381</v>
      </c>
    </row>
    <row r="825" spans="1:15">
      <c r="A825" t="str">
        <f t="shared" si="12"/>
        <v>RPOWERPE67.5</v>
      </c>
      <c r="B825" t="s">
        <v>315</v>
      </c>
      <c r="C825" s="1">
        <v>41389</v>
      </c>
      <c r="D825">
        <v>67.5</v>
      </c>
      <c r="E825" t="s">
        <v>261</v>
      </c>
      <c r="F825">
        <v>0.7</v>
      </c>
      <c r="G825">
        <v>1.35</v>
      </c>
      <c r="H825">
        <v>0.65</v>
      </c>
      <c r="I825">
        <v>1.25</v>
      </c>
      <c r="J825">
        <v>1.25</v>
      </c>
      <c r="K825">
        <v>33</v>
      </c>
      <c r="L825">
        <v>90.25</v>
      </c>
      <c r="M825">
        <v>72000</v>
      </c>
      <c r="N825">
        <v>0</v>
      </c>
      <c r="O825" s="1">
        <v>41381</v>
      </c>
    </row>
    <row r="826" spans="1:15">
      <c r="A826" t="str">
        <f t="shared" si="12"/>
        <v>WIPROPE350</v>
      </c>
      <c r="B826" t="s">
        <v>331</v>
      </c>
      <c r="C826" s="1">
        <v>41389</v>
      </c>
      <c r="D826">
        <v>350</v>
      </c>
      <c r="E826" t="s">
        <v>261</v>
      </c>
      <c r="F826">
        <v>6</v>
      </c>
      <c r="G826">
        <v>6</v>
      </c>
      <c r="H826">
        <v>4.0999999999999996</v>
      </c>
      <c r="I826">
        <v>5.2</v>
      </c>
      <c r="J826">
        <v>5.2</v>
      </c>
      <c r="K826">
        <v>33</v>
      </c>
      <c r="L826">
        <v>58.59</v>
      </c>
      <c r="M826">
        <v>41000</v>
      </c>
      <c r="N826">
        <v>0</v>
      </c>
      <c r="O826" s="1">
        <v>41381</v>
      </c>
    </row>
    <row r="827" spans="1:15">
      <c r="A827" t="str">
        <f t="shared" si="12"/>
        <v>BANKINDIACE330</v>
      </c>
      <c r="B827" t="s">
        <v>361</v>
      </c>
      <c r="C827" s="1">
        <v>41389</v>
      </c>
      <c r="D827">
        <v>330</v>
      </c>
      <c r="E827" t="s">
        <v>127</v>
      </c>
      <c r="F827">
        <v>5.5</v>
      </c>
      <c r="G827">
        <v>7</v>
      </c>
      <c r="H827">
        <v>2.25</v>
      </c>
      <c r="I827">
        <v>2.7</v>
      </c>
      <c r="J827">
        <v>2.7</v>
      </c>
      <c r="K827">
        <v>32</v>
      </c>
      <c r="L827">
        <v>107.12</v>
      </c>
      <c r="M827">
        <v>31000</v>
      </c>
      <c r="N827">
        <v>9000</v>
      </c>
      <c r="O827" s="1">
        <v>41381</v>
      </c>
    </row>
    <row r="828" spans="1:15">
      <c r="A828" t="str">
        <f t="shared" si="12"/>
        <v>DISHTVCE67.5</v>
      </c>
      <c r="B828" t="s">
        <v>352</v>
      </c>
      <c r="C828" s="1">
        <v>41389</v>
      </c>
      <c r="D828">
        <v>67.5</v>
      </c>
      <c r="E828" t="s">
        <v>127</v>
      </c>
      <c r="F828">
        <v>2</v>
      </c>
      <c r="G828">
        <v>3.4</v>
      </c>
      <c r="H828">
        <v>0.55000000000000004</v>
      </c>
      <c r="I828">
        <v>3.05</v>
      </c>
      <c r="J828">
        <v>3.05</v>
      </c>
      <c r="K828">
        <v>32</v>
      </c>
      <c r="L828">
        <v>89.54</v>
      </c>
      <c r="M828">
        <v>64000</v>
      </c>
      <c r="N828">
        <v>12000</v>
      </c>
      <c r="O828" s="1">
        <v>41381</v>
      </c>
    </row>
    <row r="829" spans="1:15">
      <c r="A829" t="str">
        <f t="shared" si="12"/>
        <v>DLFCE300</v>
      </c>
      <c r="B829" t="s">
        <v>288</v>
      </c>
      <c r="C829" s="1">
        <v>41389</v>
      </c>
      <c r="D829">
        <v>300</v>
      </c>
      <c r="E829" t="s">
        <v>127</v>
      </c>
      <c r="F829">
        <v>0.2</v>
      </c>
      <c r="G829">
        <v>0.25</v>
      </c>
      <c r="H829">
        <v>0.15</v>
      </c>
      <c r="I829">
        <v>0.15</v>
      </c>
      <c r="J829">
        <v>0.15</v>
      </c>
      <c r="K829">
        <v>32</v>
      </c>
      <c r="L829">
        <v>96.06</v>
      </c>
      <c r="M829">
        <v>267000</v>
      </c>
      <c r="N829">
        <v>2000</v>
      </c>
      <c r="O829" s="1">
        <v>41381</v>
      </c>
    </row>
    <row r="830" spans="1:15">
      <c r="A830" t="str">
        <f t="shared" si="12"/>
        <v>HDILPE45</v>
      </c>
      <c r="B830" t="s">
        <v>297</v>
      </c>
      <c r="C830" s="1">
        <v>41389</v>
      </c>
      <c r="D830">
        <v>45</v>
      </c>
      <c r="E830" t="s">
        <v>261</v>
      </c>
      <c r="F830">
        <v>0.45</v>
      </c>
      <c r="G830">
        <v>0.55000000000000004</v>
      </c>
      <c r="H830">
        <v>0.2</v>
      </c>
      <c r="I830">
        <v>0.5</v>
      </c>
      <c r="J830">
        <v>0.5</v>
      </c>
      <c r="K830">
        <v>32</v>
      </c>
      <c r="L830">
        <v>58.06</v>
      </c>
      <c r="M830">
        <v>2756000</v>
      </c>
      <c r="N830">
        <v>-44000</v>
      </c>
      <c r="O830" s="1">
        <v>41381</v>
      </c>
    </row>
    <row r="831" spans="1:15">
      <c r="A831" t="str">
        <f t="shared" si="12"/>
        <v>JPASSOCIATPE62.5</v>
      </c>
      <c r="B831" t="s">
        <v>128</v>
      </c>
      <c r="C831" s="1">
        <v>41389</v>
      </c>
      <c r="D831">
        <v>62.5</v>
      </c>
      <c r="E831" t="s">
        <v>261</v>
      </c>
      <c r="F831">
        <v>0.2</v>
      </c>
      <c r="G831">
        <v>0.25</v>
      </c>
      <c r="H831">
        <v>0.15</v>
      </c>
      <c r="I831">
        <v>0.2</v>
      </c>
      <c r="J831">
        <v>0.2</v>
      </c>
      <c r="K831">
        <v>32</v>
      </c>
      <c r="L831">
        <v>80.23</v>
      </c>
      <c r="M831">
        <v>692000</v>
      </c>
      <c r="N831">
        <v>-24000</v>
      </c>
      <c r="O831" s="1">
        <v>41381</v>
      </c>
    </row>
    <row r="832" spans="1:15">
      <c r="A832" t="str">
        <f t="shared" si="12"/>
        <v>JSWSTEELPE740</v>
      </c>
      <c r="B832" t="s">
        <v>326</v>
      </c>
      <c r="C832" s="1">
        <v>41389</v>
      </c>
      <c r="D832">
        <v>740</v>
      </c>
      <c r="E832" t="s">
        <v>261</v>
      </c>
      <c r="F832">
        <v>44</v>
      </c>
      <c r="G832">
        <v>44</v>
      </c>
      <c r="H832">
        <v>25</v>
      </c>
      <c r="I832">
        <v>29</v>
      </c>
      <c r="J832">
        <v>29</v>
      </c>
      <c r="K832">
        <v>32</v>
      </c>
      <c r="L832">
        <v>123.07</v>
      </c>
      <c r="M832">
        <v>8500</v>
      </c>
      <c r="N832">
        <v>6000</v>
      </c>
      <c r="O832" s="1">
        <v>41381</v>
      </c>
    </row>
    <row r="833" spans="1:15">
      <c r="A833" t="str">
        <f t="shared" si="12"/>
        <v>M&amp;MCE820</v>
      </c>
      <c r="B833" t="s">
        <v>311</v>
      </c>
      <c r="C833" s="1">
        <v>41389</v>
      </c>
      <c r="D833">
        <v>820</v>
      </c>
      <c r="E833" t="s">
        <v>127</v>
      </c>
      <c r="F833">
        <v>38</v>
      </c>
      <c r="G833">
        <v>68</v>
      </c>
      <c r="H833">
        <v>35</v>
      </c>
      <c r="I833">
        <v>62.4</v>
      </c>
      <c r="J833">
        <v>62.4</v>
      </c>
      <c r="K833">
        <v>32</v>
      </c>
      <c r="L833">
        <v>139.08000000000001</v>
      </c>
      <c r="M833">
        <v>22500</v>
      </c>
      <c r="N833">
        <v>-9000</v>
      </c>
      <c r="O833" s="1">
        <v>41381</v>
      </c>
    </row>
    <row r="834" spans="1:15">
      <c r="A834" t="str">
        <f t="shared" si="12"/>
        <v>RPOWERPE60</v>
      </c>
      <c r="B834" t="s">
        <v>315</v>
      </c>
      <c r="C834" s="1">
        <v>41389</v>
      </c>
      <c r="D834">
        <v>60</v>
      </c>
      <c r="E834" t="s">
        <v>261</v>
      </c>
      <c r="F834">
        <v>0.1</v>
      </c>
      <c r="G834">
        <v>0.2</v>
      </c>
      <c r="H834">
        <v>0.1</v>
      </c>
      <c r="I834">
        <v>0.15</v>
      </c>
      <c r="J834">
        <v>0.15</v>
      </c>
      <c r="K834">
        <v>32</v>
      </c>
      <c r="L834">
        <v>76.97</v>
      </c>
      <c r="M834">
        <v>492000</v>
      </c>
      <c r="N834">
        <v>-48000</v>
      </c>
      <c r="O834" s="1">
        <v>41381</v>
      </c>
    </row>
    <row r="835" spans="1:15">
      <c r="A835" t="str">
        <f t="shared" ref="A835:A898" si="13">B835&amp;E835&amp;D835</f>
        <v>TATAMOTORSPE230</v>
      </c>
      <c r="B835" t="s">
        <v>130</v>
      </c>
      <c r="C835" s="1">
        <v>41389</v>
      </c>
      <c r="D835">
        <v>230</v>
      </c>
      <c r="E835" t="s">
        <v>261</v>
      </c>
      <c r="F835">
        <v>0.2</v>
      </c>
      <c r="G835">
        <v>0.25</v>
      </c>
      <c r="H835">
        <v>0.15</v>
      </c>
      <c r="I835">
        <v>0.2</v>
      </c>
      <c r="J835">
        <v>0.2</v>
      </c>
      <c r="K835">
        <v>32</v>
      </c>
      <c r="L835">
        <v>73.66</v>
      </c>
      <c r="M835">
        <v>173000</v>
      </c>
      <c r="N835">
        <v>-20000</v>
      </c>
      <c r="O835" s="1">
        <v>41381</v>
      </c>
    </row>
    <row r="836" spans="1:15">
      <c r="A836" t="str">
        <f t="shared" si="13"/>
        <v>BPCLCE410</v>
      </c>
      <c r="B836" t="s">
        <v>320</v>
      </c>
      <c r="C836" s="1">
        <v>41389</v>
      </c>
      <c r="D836">
        <v>410</v>
      </c>
      <c r="E836" t="s">
        <v>127</v>
      </c>
      <c r="F836">
        <v>4.4000000000000004</v>
      </c>
      <c r="G836">
        <v>8.0500000000000007</v>
      </c>
      <c r="H836">
        <v>4</v>
      </c>
      <c r="I836">
        <v>5</v>
      </c>
      <c r="J836">
        <v>5</v>
      </c>
      <c r="K836">
        <v>31</v>
      </c>
      <c r="L836">
        <v>128.86000000000001</v>
      </c>
      <c r="M836">
        <v>43000</v>
      </c>
      <c r="N836">
        <v>8000</v>
      </c>
      <c r="O836" s="1">
        <v>41381</v>
      </c>
    </row>
    <row r="837" spans="1:15">
      <c r="A837" t="str">
        <f t="shared" si="13"/>
        <v>CANBKPE400</v>
      </c>
      <c r="B837" t="s">
        <v>374</v>
      </c>
      <c r="C837" s="1">
        <v>41389</v>
      </c>
      <c r="D837">
        <v>400</v>
      </c>
      <c r="E837" t="s">
        <v>261</v>
      </c>
      <c r="F837">
        <v>3.4</v>
      </c>
      <c r="G837">
        <v>6.15</v>
      </c>
      <c r="H837">
        <v>2.85</v>
      </c>
      <c r="I837">
        <v>5.2</v>
      </c>
      <c r="J837">
        <v>5.2</v>
      </c>
      <c r="K837">
        <v>31</v>
      </c>
      <c r="L837">
        <v>125.34</v>
      </c>
      <c r="M837">
        <v>44000</v>
      </c>
      <c r="N837">
        <v>5000</v>
      </c>
      <c r="O837" s="1">
        <v>41381</v>
      </c>
    </row>
    <row r="838" spans="1:15">
      <c r="A838" t="str">
        <f t="shared" si="13"/>
        <v>HDFCCE780</v>
      </c>
      <c r="B838" t="s">
        <v>310</v>
      </c>
      <c r="C838" s="1">
        <v>41389</v>
      </c>
      <c r="D838">
        <v>780</v>
      </c>
      <c r="E838" t="s">
        <v>127</v>
      </c>
      <c r="F838">
        <v>32</v>
      </c>
      <c r="G838">
        <v>35</v>
      </c>
      <c r="H838">
        <v>16.95</v>
      </c>
      <c r="I838">
        <v>18.45</v>
      </c>
      <c r="J838">
        <v>18.45</v>
      </c>
      <c r="K838">
        <v>31</v>
      </c>
      <c r="L838">
        <v>125.15</v>
      </c>
      <c r="M838">
        <v>50000</v>
      </c>
      <c r="N838">
        <v>-2500</v>
      </c>
      <c r="O838" s="1">
        <v>41381</v>
      </c>
    </row>
    <row r="839" spans="1:15">
      <c r="A839" t="str">
        <f t="shared" si="13"/>
        <v>JINDALSTELCE370</v>
      </c>
      <c r="B839" t="s">
        <v>328</v>
      </c>
      <c r="C839" s="1">
        <v>41389</v>
      </c>
      <c r="D839">
        <v>370</v>
      </c>
      <c r="E839" t="s">
        <v>127</v>
      </c>
      <c r="F839">
        <v>1.75</v>
      </c>
      <c r="G839">
        <v>2.25</v>
      </c>
      <c r="H839">
        <v>1.1499999999999999</v>
      </c>
      <c r="I839">
        <v>1.55</v>
      </c>
      <c r="J839">
        <v>1.55</v>
      </c>
      <c r="K839">
        <v>31</v>
      </c>
      <c r="L839">
        <v>115.24</v>
      </c>
      <c r="M839">
        <v>28000</v>
      </c>
      <c r="N839">
        <v>7000</v>
      </c>
      <c r="O839" s="1">
        <v>41381</v>
      </c>
    </row>
    <row r="840" spans="1:15">
      <c r="A840" t="str">
        <f t="shared" si="13"/>
        <v>JINDALSTELCE380</v>
      </c>
      <c r="B840" t="s">
        <v>328</v>
      </c>
      <c r="C840" s="1">
        <v>41389</v>
      </c>
      <c r="D840">
        <v>380</v>
      </c>
      <c r="E840" t="s">
        <v>127</v>
      </c>
      <c r="F840">
        <v>1</v>
      </c>
      <c r="G840">
        <v>1.2</v>
      </c>
      <c r="H840">
        <v>0.7</v>
      </c>
      <c r="I840">
        <v>0.7</v>
      </c>
      <c r="J840">
        <v>0.7</v>
      </c>
      <c r="K840">
        <v>31</v>
      </c>
      <c r="L840">
        <v>118.12</v>
      </c>
      <c r="M840">
        <v>90000</v>
      </c>
      <c r="N840">
        <v>0</v>
      </c>
      <c r="O840" s="1">
        <v>41381</v>
      </c>
    </row>
    <row r="841" spans="1:15">
      <c r="A841" t="str">
        <f t="shared" si="13"/>
        <v>SUNTVCE370</v>
      </c>
      <c r="B841" t="s">
        <v>359</v>
      </c>
      <c r="C841" s="1">
        <v>41389</v>
      </c>
      <c r="D841">
        <v>370</v>
      </c>
      <c r="E841" t="s">
        <v>127</v>
      </c>
      <c r="F841">
        <v>10.8</v>
      </c>
      <c r="G841">
        <v>17.2</v>
      </c>
      <c r="H841">
        <v>10.65</v>
      </c>
      <c r="I841">
        <v>16.05</v>
      </c>
      <c r="J841">
        <v>16.05</v>
      </c>
      <c r="K841">
        <v>31</v>
      </c>
      <c r="L841">
        <v>119.08</v>
      </c>
      <c r="M841">
        <v>21000</v>
      </c>
      <c r="N841">
        <v>0</v>
      </c>
      <c r="O841" s="1">
        <v>41381</v>
      </c>
    </row>
    <row r="842" spans="1:15">
      <c r="A842" t="str">
        <f t="shared" si="13"/>
        <v>UNITECHCE22.5</v>
      </c>
      <c r="B842" t="s">
        <v>296</v>
      </c>
      <c r="C842" s="1">
        <v>41389</v>
      </c>
      <c r="D842">
        <v>22.5</v>
      </c>
      <c r="E842" t="s">
        <v>127</v>
      </c>
      <c r="F842">
        <v>3.85</v>
      </c>
      <c r="G842">
        <v>5.85</v>
      </c>
      <c r="H842">
        <v>3.8</v>
      </c>
      <c r="I842">
        <v>4.8</v>
      </c>
      <c r="J842">
        <v>4.8</v>
      </c>
      <c r="K842">
        <v>31</v>
      </c>
      <c r="L842">
        <v>83.76</v>
      </c>
      <c r="M842">
        <v>590000</v>
      </c>
      <c r="N842">
        <v>-150000</v>
      </c>
      <c r="O842" s="1">
        <v>41381</v>
      </c>
    </row>
    <row r="843" spans="1:15">
      <c r="A843" t="str">
        <f t="shared" si="13"/>
        <v>UNITECHPE30</v>
      </c>
      <c r="B843" t="s">
        <v>296</v>
      </c>
      <c r="C843" s="1">
        <v>41389</v>
      </c>
      <c r="D843">
        <v>30</v>
      </c>
      <c r="E843" t="s">
        <v>261</v>
      </c>
      <c r="F843">
        <v>2.7</v>
      </c>
      <c r="G843">
        <v>3.55</v>
      </c>
      <c r="H843">
        <v>2.4</v>
      </c>
      <c r="I843">
        <v>2.8</v>
      </c>
      <c r="J843">
        <v>2.8</v>
      </c>
      <c r="K843">
        <v>31</v>
      </c>
      <c r="L843">
        <v>101.31</v>
      </c>
      <c r="M843">
        <v>380000</v>
      </c>
      <c r="N843">
        <v>250000</v>
      </c>
      <c r="O843" s="1">
        <v>41381</v>
      </c>
    </row>
    <row r="844" spans="1:15">
      <c r="A844" t="str">
        <f t="shared" si="13"/>
        <v>ZEELCE220</v>
      </c>
      <c r="B844" t="s">
        <v>345</v>
      </c>
      <c r="C844" s="1">
        <v>41389</v>
      </c>
      <c r="D844">
        <v>220</v>
      </c>
      <c r="E844" t="s">
        <v>127</v>
      </c>
      <c r="F844">
        <v>1.3</v>
      </c>
      <c r="G844">
        <v>1.5</v>
      </c>
      <c r="H844">
        <v>0.85</v>
      </c>
      <c r="I844">
        <v>0.95</v>
      </c>
      <c r="J844">
        <v>0.95</v>
      </c>
      <c r="K844">
        <v>31</v>
      </c>
      <c r="L844">
        <v>137.08000000000001</v>
      </c>
      <c r="M844">
        <v>148000</v>
      </c>
      <c r="N844">
        <v>12000</v>
      </c>
      <c r="O844" s="1">
        <v>41381</v>
      </c>
    </row>
    <row r="845" spans="1:15">
      <c r="A845" t="str">
        <f t="shared" si="13"/>
        <v>BAJAJ-AUTOPE1700</v>
      </c>
      <c r="B845" t="s">
        <v>262</v>
      </c>
      <c r="C845" s="1">
        <v>41389</v>
      </c>
      <c r="D845">
        <v>1700</v>
      </c>
      <c r="E845" t="s">
        <v>261</v>
      </c>
      <c r="F845">
        <v>9.65</v>
      </c>
      <c r="G845">
        <v>10</v>
      </c>
      <c r="H845">
        <v>5.9</v>
      </c>
      <c r="I845">
        <v>6.4</v>
      </c>
      <c r="J845">
        <v>6.4</v>
      </c>
      <c r="K845">
        <v>30</v>
      </c>
      <c r="L845">
        <v>64.040000000000006</v>
      </c>
      <c r="M845">
        <v>14250</v>
      </c>
      <c r="N845">
        <v>125</v>
      </c>
      <c r="O845" s="1">
        <v>41381</v>
      </c>
    </row>
    <row r="846" spans="1:15">
      <c r="A846" t="str">
        <f t="shared" si="13"/>
        <v>BANKBARODAPE660</v>
      </c>
      <c r="B846" t="s">
        <v>339</v>
      </c>
      <c r="C846" s="1">
        <v>41389</v>
      </c>
      <c r="D846">
        <v>660</v>
      </c>
      <c r="E846" t="s">
        <v>261</v>
      </c>
      <c r="F846">
        <v>4</v>
      </c>
      <c r="G846">
        <v>9.75</v>
      </c>
      <c r="H846">
        <v>3.2</v>
      </c>
      <c r="I846">
        <v>8.4</v>
      </c>
      <c r="J846">
        <v>8.4</v>
      </c>
      <c r="K846">
        <v>30</v>
      </c>
      <c r="L846">
        <v>99.75</v>
      </c>
      <c r="M846">
        <v>18500</v>
      </c>
      <c r="N846">
        <v>-3500</v>
      </c>
      <c r="O846" s="1">
        <v>41381</v>
      </c>
    </row>
    <row r="847" spans="1:15">
      <c r="A847" t="str">
        <f t="shared" si="13"/>
        <v>CANBKPE410</v>
      </c>
      <c r="B847" t="s">
        <v>374</v>
      </c>
      <c r="C847" s="1">
        <v>41389</v>
      </c>
      <c r="D847">
        <v>410</v>
      </c>
      <c r="E847" t="s">
        <v>261</v>
      </c>
      <c r="F847">
        <v>7</v>
      </c>
      <c r="G847">
        <v>10.3</v>
      </c>
      <c r="H847">
        <v>5.0999999999999996</v>
      </c>
      <c r="I847">
        <v>7.35</v>
      </c>
      <c r="J847">
        <v>7.35</v>
      </c>
      <c r="K847">
        <v>30</v>
      </c>
      <c r="L847">
        <v>125.23</v>
      </c>
      <c r="M847">
        <v>25000</v>
      </c>
      <c r="N847">
        <v>-2000</v>
      </c>
      <c r="O847" s="1">
        <v>41381</v>
      </c>
    </row>
    <row r="848" spans="1:15">
      <c r="A848" t="str">
        <f t="shared" si="13"/>
        <v>IDBIPE80</v>
      </c>
      <c r="B848" t="s">
        <v>373</v>
      </c>
      <c r="C848" s="1">
        <v>41389</v>
      </c>
      <c r="D848">
        <v>80</v>
      </c>
      <c r="E848" t="s">
        <v>261</v>
      </c>
      <c r="F848">
        <v>0.5</v>
      </c>
      <c r="G848">
        <v>0.7</v>
      </c>
      <c r="H848">
        <v>0.35</v>
      </c>
      <c r="I848">
        <v>0.5</v>
      </c>
      <c r="J848">
        <v>0.5</v>
      </c>
      <c r="K848">
        <v>30</v>
      </c>
      <c r="L848">
        <v>96.58</v>
      </c>
      <c r="M848">
        <v>176000</v>
      </c>
      <c r="N848">
        <v>-20000</v>
      </c>
      <c r="O848" s="1">
        <v>41381</v>
      </c>
    </row>
    <row r="849" spans="1:15">
      <c r="A849" t="str">
        <f t="shared" si="13"/>
        <v>INFYCE3500</v>
      </c>
      <c r="B849" t="s">
        <v>291</v>
      </c>
      <c r="C849" s="1">
        <v>41389</v>
      </c>
      <c r="D849">
        <v>3500</v>
      </c>
      <c r="E849" t="s">
        <v>127</v>
      </c>
      <c r="F849">
        <v>0.4</v>
      </c>
      <c r="G849">
        <v>0.4</v>
      </c>
      <c r="H849">
        <v>0.2</v>
      </c>
      <c r="I849">
        <v>0.35</v>
      </c>
      <c r="J849">
        <v>0.35</v>
      </c>
      <c r="K849">
        <v>30</v>
      </c>
      <c r="L849">
        <v>131.26</v>
      </c>
      <c r="M849">
        <v>49375</v>
      </c>
      <c r="N849">
        <v>-500</v>
      </c>
      <c r="O849" s="1">
        <v>41381</v>
      </c>
    </row>
    <row r="850" spans="1:15">
      <c r="A850" t="str">
        <f t="shared" si="13"/>
        <v>JSWSTEELCE640</v>
      </c>
      <c r="B850" t="s">
        <v>326</v>
      </c>
      <c r="C850" s="1">
        <v>41389</v>
      </c>
      <c r="D850">
        <v>640</v>
      </c>
      <c r="E850" t="s">
        <v>127</v>
      </c>
      <c r="F850">
        <v>67.05</v>
      </c>
      <c r="G850">
        <v>99</v>
      </c>
      <c r="H850">
        <v>67.05</v>
      </c>
      <c r="I850">
        <v>95.25</v>
      </c>
      <c r="J850">
        <v>95.25</v>
      </c>
      <c r="K850">
        <v>30</v>
      </c>
      <c r="L850">
        <v>108.12</v>
      </c>
      <c r="M850">
        <v>24000</v>
      </c>
      <c r="N850">
        <v>-5500</v>
      </c>
      <c r="O850" s="1">
        <v>41381</v>
      </c>
    </row>
    <row r="851" spans="1:15">
      <c r="A851" t="str">
        <f t="shared" si="13"/>
        <v>LUPINPE660</v>
      </c>
      <c r="B851" t="s">
        <v>354</v>
      </c>
      <c r="C851" s="1">
        <v>41389</v>
      </c>
      <c r="D851">
        <v>660</v>
      </c>
      <c r="E851" t="s">
        <v>261</v>
      </c>
      <c r="F851">
        <v>8.6999999999999993</v>
      </c>
      <c r="G851">
        <v>9.9</v>
      </c>
      <c r="H851">
        <v>4.5999999999999996</v>
      </c>
      <c r="I851">
        <v>5.15</v>
      </c>
      <c r="J851">
        <v>5.15</v>
      </c>
      <c r="K851">
        <v>30</v>
      </c>
      <c r="L851">
        <v>99.96</v>
      </c>
      <c r="M851">
        <v>14000</v>
      </c>
      <c r="N851">
        <v>7000</v>
      </c>
      <c r="O851" s="1">
        <v>41381</v>
      </c>
    </row>
    <row r="852" spans="1:15">
      <c r="A852" t="str">
        <f t="shared" si="13"/>
        <v>NTPCCE145</v>
      </c>
      <c r="B852" t="s">
        <v>298</v>
      </c>
      <c r="C852" s="1">
        <v>41389</v>
      </c>
      <c r="D852">
        <v>145</v>
      </c>
      <c r="E852" t="s">
        <v>127</v>
      </c>
      <c r="F852">
        <v>2.1</v>
      </c>
      <c r="G852">
        <v>2.7</v>
      </c>
      <c r="H852">
        <v>1.7</v>
      </c>
      <c r="I852">
        <v>1.85</v>
      </c>
      <c r="J852">
        <v>1.85</v>
      </c>
      <c r="K852">
        <v>30</v>
      </c>
      <c r="L852">
        <v>88.33</v>
      </c>
      <c r="M852">
        <v>188000</v>
      </c>
      <c r="N852">
        <v>-12000</v>
      </c>
      <c r="O852" s="1">
        <v>41381</v>
      </c>
    </row>
    <row r="853" spans="1:15">
      <c r="A853" t="str">
        <f t="shared" si="13"/>
        <v>SUNTVPE380</v>
      </c>
      <c r="B853" t="s">
        <v>359</v>
      </c>
      <c r="C853" s="1">
        <v>41389</v>
      </c>
      <c r="D853">
        <v>380</v>
      </c>
      <c r="E853" t="s">
        <v>261</v>
      </c>
      <c r="F853">
        <v>11.15</v>
      </c>
      <c r="G853">
        <v>16.3</v>
      </c>
      <c r="H853">
        <v>9.5</v>
      </c>
      <c r="I853">
        <v>9.9</v>
      </c>
      <c r="J853">
        <v>9.9</v>
      </c>
      <c r="K853">
        <v>30</v>
      </c>
      <c r="L853">
        <v>117.59</v>
      </c>
      <c r="M853">
        <v>25000</v>
      </c>
      <c r="N853">
        <v>14000</v>
      </c>
      <c r="O853" s="1">
        <v>41381</v>
      </c>
    </row>
    <row r="854" spans="1:15">
      <c r="A854" t="str">
        <f t="shared" si="13"/>
        <v>TECHMCE1000</v>
      </c>
      <c r="B854" t="s">
        <v>358</v>
      </c>
      <c r="C854" s="1">
        <v>41389</v>
      </c>
      <c r="D854">
        <v>1000</v>
      </c>
      <c r="E854" t="s">
        <v>127</v>
      </c>
      <c r="F854">
        <v>17.600000000000001</v>
      </c>
      <c r="G854">
        <v>17.600000000000001</v>
      </c>
      <c r="H854">
        <v>7.4</v>
      </c>
      <c r="I854">
        <v>8.1999999999999993</v>
      </c>
      <c r="J854">
        <v>8.1999999999999993</v>
      </c>
      <c r="K854">
        <v>30</v>
      </c>
      <c r="L854">
        <v>75.819999999999993</v>
      </c>
      <c r="M854">
        <v>17250</v>
      </c>
      <c r="N854">
        <v>-500</v>
      </c>
      <c r="O854" s="1">
        <v>41381</v>
      </c>
    </row>
    <row r="855" spans="1:15">
      <c r="A855" t="str">
        <f t="shared" si="13"/>
        <v>WIPROPE390</v>
      </c>
      <c r="B855" t="s">
        <v>331</v>
      </c>
      <c r="C855" s="1">
        <v>41389</v>
      </c>
      <c r="D855">
        <v>390</v>
      </c>
      <c r="E855" t="s">
        <v>261</v>
      </c>
      <c r="F855">
        <v>21.7</v>
      </c>
      <c r="G855">
        <v>21.7</v>
      </c>
      <c r="H855">
        <v>17.899999999999999</v>
      </c>
      <c r="I855">
        <v>20.350000000000001</v>
      </c>
      <c r="J855">
        <v>20.350000000000001</v>
      </c>
      <c r="K855">
        <v>30</v>
      </c>
      <c r="L855">
        <v>61.48</v>
      </c>
      <c r="M855">
        <v>68000</v>
      </c>
      <c r="N855">
        <v>-6000</v>
      </c>
      <c r="O855" s="1">
        <v>41381</v>
      </c>
    </row>
    <row r="856" spans="1:15">
      <c r="A856" t="str">
        <f t="shared" si="13"/>
        <v>ACCPE1200</v>
      </c>
      <c r="B856" t="s">
        <v>338</v>
      </c>
      <c r="C856" s="1">
        <v>41389</v>
      </c>
      <c r="D856">
        <v>1200</v>
      </c>
      <c r="E856" t="s">
        <v>261</v>
      </c>
      <c r="F856">
        <v>25.65</v>
      </c>
      <c r="G856">
        <v>27.55</v>
      </c>
      <c r="H856">
        <v>18.2</v>
      </c>
      <c r="I856">
        <v>24.7</v>
      </c>
      <c r="J856">
        <v>24.7</v>
      </c>
      <c r="K856">
        <v>29</v>
      </c>
      <c r="L856">
        <v>88.69</v>
      </c>
      <c r="M856">
        <v>2500</v>
      </c>
      <c r="N856">
        <v>-1000</v>
      </c>
      <c r="O856" s="1">
        <v>41381</v>
      </c>
    </row>
    <row r="857" spans="1:15">
      <c r="A857" t="str">
        <f t="shared" si="13"/>
        <v>ADANIENTPE220</v>
      </c>
      <c r="B857" t="s">
        <v>351</v>
      </c>
      <c r="C857" s="1">
        <v>41389</v>
      </c>
      <c r="D857">
        <v>220</v>
      </c>
      <c r="E857" t="s">
        <v>261</v>
      </c>
      <c r="F857">
        <v>6.2</v>
      </c>
      <c r="G857">
        <v>9.6999999999999993</v>
      </c>
      <c r="H857">
        <v>5.05</v>
      </c>
      <c r="I857">
        <v>9.25</v>
      </c>
      <c r="J857">
        <v>9.25</v>
      </c>
      <c r="K857">
        <v>29</v>
      </c>
      <c r="L857">
        <v>131.78</v>
      </c>
      <c r="M857">
        <v>50000</v>
      </c>
      <c r="N857">
        <v>10000</v>
      </c>
      <c r="O857" s="1">
        <v>41381</v>
      </c>
    </row>
    <row r="858" spans="1:15">
      <c r="A858" t="str">
        <f t="shared" si="13"/>
        <v>AMBUJACEMPE160</v>
      </c>
      <c r="B858" t="s">
        <v>322</v>
      </c>
      <c r="C858" s="1">
        <v>41389</v>
      </c>
      <c r="D858">
        <v>160</v>
      </c>
      <c r="E858" t="s">
        <v>261</v>
      </c>
      <c r="F858">
        <v>0.25</v>
      </c>
      <c r="G858">
        <v>0.3</v>
      </c>
      <c r="H858">
        <v>0.15</v>
      </c>
      <c r="I858">
        <v>0.2</v>
      </c>
      <c r="J858">
        <v>0.2</v>
      </c>
      <c r="K858">
        <v>29</v>
      </c>
      <c r="L858">
        <v>92.93</v>
      </c>
      <c r="M858">
        <v>130000</v>
      </c>
      <c r="N858">
        <v>24000</v>
      </c>
      <c r="O858" s="1">
        <v>41381</v>
      </c>
    </row>
    <row r="859" spans="1:15">
      <c r="A859" t="str">
        <f t="shared" si="13"/>
        <v>AUROPHARMACE195</v>
      </c>
      <c r="B859" t="s">
        <v>340</v>
      </c>
      <c r="C859" s="1">
        <v>41389</v>
      </c>
      <c r="D859">
        <v>195</v>
      </c>
      <c r="E859" t="s">
        <v>127</v>
      </c>
      <c r="F859">
        <v>0.9</v>
      </c>
      <c r="G859">
        <v>3.3</v>
      </c>
      <c r="H859">
        <v>0.55000000000000004</v>
      </c>
      <c r="I859">
        <v>1.4</v>
      </c>
      <c r="J859">
        <v>1.4</v>
      </c>
      <c r="K859">
        <v>29</v>
      </c>
      <c r="L859">
        <v>113.74</v>
      </c>
      <c r="M859">
        <v>46000</v>
      </c>
      <c r="N859">
        <v>44000</v>
      </c>
      <c r="O859" s="1">
        <v>41381</v>
      </c>
    </row>
    <row r="860" spans="1:15">
      <c r="A860" t="str">
        <f t="shared" si="13"/>
        <v>BHARATFORGCE225</v>
      </c>
      <c r="B860" t="s">
        <v>404</v>
      </c>
      <c r="C860" s="1">
        <v>41389</v>
      </c>
      <c r="D860">
        <v>225</v>
      </c>
      <c r="E860" t="s">
        <v>127</v>
      </c>
      <c r="F860">
        <v>1.8</v>
      </c>
      <c r="G860">
        <v>3.5</v>
      </c>
      <c r="H860">
        <v>1.8</v>
      </c>
      <c r="I860">
        <v>1.85</v>
      </c>
      <c r="J860">
        <v>1.85</v>
      </c>
      <c r="K860">
        <v>29</v>
      </c>
      <c r="L860">
        <v>66</v>
      </c>
      <c r="M860">
        <v>3000</v>
      </c>
      <c r="N860">
        <v>3000</v>
      </c>
      <c r="O860" s="1">
        <v>41381</v>
      </c>
    </row>
    <row r="861" spans="1:15">
      <c r="A861" t="str">
        <f t="shared" si="13"/>
        <v>IDEAPE105</v>
      </c>
      <c r="B861" t="s">
        <v>317</v>
      </c>
      <c r="C861" s="1">
        <v>41389</v>
      </c>
      <c r="D861">
        <v>105</v>
      </c>
      <c r="E861" t="s">
        <v>261</v>
      </c>
      <c r="F861">
        <v>0.7</v>
      </c>
      <c r="G861">
        <v>0.95</v>
      </c>
      <c r="H861">
        <v>0.55000000000000004</v>
      </c>
      <c r="I861">
        <v>0.8</v>
      </c>
      <c r="J861">
        <v>0.8</v>
      </c>
      <c r="K861">
        <v>29</v>
      </c>
      <c r="L861">
        <v>122.66</v>
      </c>
      <c r="M861">
        <v>268000</v>
      </c>
      <c r="N861">
        <v>12000</v>
      </c>
      <c r="O861" s="1">
        <v>41381</v>
      </c>
    </row>
    <row r="862" spans="1:15">
      <c r="A862" t="str">
        <f t="shared" si="13"/>
        <v>KTKBANKPE145</v>
      </c>
      <c r="B862" t="s">
        <v>309</v>
      </c>
      <c r="C862" s="1">
        <v>41389</v>
      </c>
      <c r="D862">
        <v>145</v>
      </c>
      <c r="E862" t="s">
        <v>261</v>
      </c>
      <c r="F862">
        <v>3.05</v>
      </c>
      <c r="G862">
        <v>5.45</v>
      </c>
      <c r="H862">
        <v>1.7</v>
      </c>
      <c r="I862">
        <v>3.75</v>
      </c>
      <c r="J862">
        <v>3.75</v>
      </c>
      <c r="K862">
        <v>29</v>
      </c>
      <c r="L862">
        <v>172.37</v>
      </c>
      <c r="M862">
        <v>52000</v>
      </c>
      <c r="N862">
        <v>28000</v>
      </c>
      <c r="O862" s="1">
        <v>41381</v>
      </c>
    </row>
    <row r="863" spans="1:15">
      <c r="A863" t="str">
        <f t="shared" si="13"/>
        <v>PETRONETCE140</v>
      </c>
      <c r="B863" t="s">
        <v>377</v>
      </c>
      <c r="C863" s="1">
        <v>41389</v>
      </c>
      <c r="D863">
        <v>140</v>
      </c>
      <c r="E863" t="s">
        <v>127</v>
      </c>
      <c r="F863">
        <v>1.8</v>
      </c>
      <c r="G863">
        <v>2.2999999999999998</v>
      </c>
      <c r="H863">
        <v>1.4</v>
      </c>
      <c r="I863">
        <v>1.4</v>
      </c>
      <c r="J863">
        <v>1.4</v>
      </c>
      <c r="K863">
        <v>29</v>
      </c>
      <c r="L863">
        <v>82.21</v>
      </c>
      <c r="M863">
        <v>150000</v>
      </c>
      <c r="N863">
        <v>0</v>
      </c>
      <c r="O863" s="1">
        <v>41381</v>
      </c>
    </row>
    <row r="864" spans="1:15">
      <c r="A864" t="str">
        <f t="shared" si="13"/>
        <v>STERCE92.5</v>
      </c>
      <c r="B864" t="s">
        <v>350</v>
      </c>
      <c r="C864" s="1">
        <v>41389</v>
      </c>
      <c r="D864">
        <v>92.5</v>
      </c>
      <c r="E864" t="s">
        <v>127</v>
      </c>
      <c r="F864">
        <v>0.9</v>
      </c>
      <c r="G864">
        <v>1.1499999999999999</v>
      </c>
      <c r="H864">
        <v>0.55000000000000004</v>
      </c>
      <c r="I864">
        <v>1</v>
      </c>
      <c r="J864">
        <v>1</v>
      </c>
      <c r="K864">
        <v>29</v>
      </c>
      <c r="L864">
        <v>108.41</v>
      </c>
      <c r="M864">
        <v>96000</v>
      </c>
      <c r="N864">
        <v>-4000</v>
      </c>
      <c r="O864" s="1">
        <v>41381</v>
      </c>
    </row>
    <row r="865" spans="1:15">
      <c r="A865" t="str">
        <f t="shared" si="13"/>
        <v>STERCE100</v>
      </c>
      <c r="B865" t="s">
        <v>350</v>
      </c>
      <c r="C865" s="1">
        <v>41389</v>
      </c>
      <c r="D865">
        <v>100</v>
      </c>
      <c r="E865" t="s">
        <v>127</v>
      </c>
      <c r="F865">
        <v>0.1</v>
      </c>
      <c r="G865">
        <v>0.2</v>
      </c>
      <c r="H865">
        <v>0.1</v>
      </c>
      <c r="I865">
        <v>0.2</v>
      </c>
      <c r="J865">
        <v>0.2</v>
      </c>
      <c r="K865">
        <v>29</v>
      </c>
      <c r="L865">
        <v>116.19</v>
      </c>
      <c r="M865">
        <v>648000</v>
      </c>
      <c r="N865">
        <v>-40000</v>
      </c>
      <c r="O865" s="1">
        <v>41381</v>
      </c>
    </row>
    <row r="866" spans="1:15">
      <c r="A866" t="str">
        <f t="shared" si="13"/>
        <v>SUNTVPE360</v>
      </c>
      <c r="B866" t="s">
        <v>359</v>
      </c>
      <c r="C866" s="1">
        <v>41389</v>
      </c>
      <c r="D866">
        <v>360</v>
      </c>
      <c r="E866" t="s">
        <v>261</v>
      </c>
      <c r="F866">
        <v>6.05</v>
      </c>
      <c r="G866">
        <v>6.05</v>
      </c>
      <c r="H866">
        <v>3.3</v>
      </c>
      <c r="I866">
        <v>4.05</v>
      </c>
      <c r="J866">
        <v>4.05</v>
      </c>
      <c r="K866">
        <v>29</v>
      </c>
      <c r="L866">
        <v>105.71</v>
      </c>
      <c r="M866">
        <v>25000</v>
      </c>
      <c r="N866">
        <v>4000</v>
      </c>
      <c r="O866" s="1">
        <v>41381</v>
      </c>
    </row>
    <row r="867" spans="1:15">
      <c r="A867" t="str">
        <f t="shared" si="13"/>
        <v>TCSCE1620</v>
      </c>
      <c r="B867" t="s">
        <v>305</v>
      </c>
      <c r="C867" s="1">
        <v>41389</v>
      </c>
      <c r="D867">
        <v>1620</v>
      </c>
      <c r="E867" t="s">
        <v>127</v>
      </c>
      <c r="F867">
        <v>20.5</v>
      </c>
      <c r="G867">
        <v>20.5</v>
      </c>
      <c r="H867">
        <v>5.6</v>
      </c>
      <c r="I867">
        <v>6.85</v>
      </c>
      <c r="J867">
        <v>6.85</v>
      </c>
      <c r="K867">
        <v>29</v>
      </c>
      <c r="L867">
        <v>118.01</v>
      </c>
      <c r="M867">
        <v>25500</v>
      </c>
      <c r="N867">
        <v>1000</v>
      </c>
      <c r="O867" s="1">
        <v>41381</v>
      </c>
    </row>
    <row r="868" spans="1:15">
      <c r="A868" t="str">
        <f t="shared" si="13"/>
        <v>WIPROCE450</v>
      </c>
      <c r="B868" t="s">
        <v>331</v>
      </c>
      <c r="C868" s="1">
        <v>41389</v>
      </c>
      <c r="D868">
        <v>450</v>
      </c>
      <c r="E868" t="s">
        <v>127</v>
      </c>
      <c r="F868">
        <v>0.65</v>
      </c>
      <c r="G868">
        <v>0.75</v>
      </c>
      <c r="H868">
        <v>0.5</v>
      </c>
      <c r="I868">
        <v>0.55000000000000004</v>
      </c>
      <c r="J868">
        <v>0.55000000000000004</v>
      </c>
      <c r="K868">
        <v>29</v>
      </c>
      <c r="L868">
        <v>65.33</v>
      </c>
      <c r="M868">
        <v>151000</v>
      </c>
      <c r="N868">
        <v>-1000</v>
      </c>
      <c r="O868" s="1">
        <v>41381</v>
      </c>
    </row>
    <row r="869" spans="1:15">
      <c r="A869" t="str">
        <f t="shared" si="13"/>
        <v>BPCLPE390</v>
      </c>
      <c r="B869" t="s">
        <v>320</v>
      </c>
      <c r="C869" s="1">
        <v>41389</v>
      </c>
      <c r="D869">
        <v>390</v>
      </c>
      <c r="E869" t="s">
        <v>261</v>
      </c>
      <c r="F869">
        <v>3.75</v>
      </c>
      <c r="G869">
        <v>4.5999999999999996</v>
      </c>
      <c r="H869">
        <v>2.65</v>
      </c>
      <c r="I869">
        <v>3.75</v>
      </c>
      <c r="J869">
        <v>3.75</v>
      </c>
      <c r="K869">
        <v>28</v>
      </c>
      <c r="L869">
        <v>110.18</v>
      </c>
      <c r="M869">
        <v>36000</v>
      </c>
      <c r="N869">
        <v>-7000</v>
      </c>
      <c r="O869" s="1">
        <v>41381</v>
      </c>
    </row>
    <row r="870" spans="1:15">
      <c r="A870" t="str">
        <f t="shared" si="13"/>
        <v>DRREDDYPE1850</v>
      </c>
      <c r="B870" t="s">
        <v>371</v>
      </c>
      <c r="C870" s="1">
        <v>41389</v>
      </c>
      <c r="D870">
        <v>1850</v>
      </c>
      <c r="E870" t="s">
        <v>261</v>
      </c>
      <c r="F870">
        <v>10.95</v>
      </c>
      <c r="G870">
        <v>20</v>
      </c>
      <c r="H870">
        <v>5.85</v>
      </c>
      <c r="I870">
        <v>9.3000000000000007</v>
      </c>
      <c r="J870">
        <v>9.3000000000000007</v>
      </c>
      <c r="K870">
        <v>28</v>
      </c>
      <c r="L870">
        <v>65.2</v>
      </c>
      <c r="M870">
        <v>12375</v>
      </c>
      <c r="N870">
        <v>-1125</v>
      </c>
      <c r="O870" s="1">
        <v>41381</v>
      </c>
    </row>
    <row r="871" spans="1:15">
      <c r="A871" t="str">
        <f t="shared" si="13"/>
        <v>IOCCE320</v>
      </c>
      <c r="B871" t="s">
        <v>353</v>
      </c>
      <c r="C871" s="1">
        <v>41389</v>
      </c>
      <c r="D871">
        <v>320</v>
      </c>
      <c r="E871" t="s">
        <v>127</v>
      </c>
      <c r="F871">
        <v>1.45</v>
      </c>
      <c r="G871">
        <v>2.5</v>
      </c>
      <c r="H871">
        <v>1.1499999999999999</v>
      </c>
      <c r="I871">
        <v>1.1499999999999999</v>
      </c>
      <c r="J871">
        <v>1.1499999999999999</v>
      </c>
      <c r="K871">
        <v>28</v>
      </c>
      <c r="L871">
        <v>90.03</v>
      </c>
      <c r="M871">
        <v>20000</v>
      </c>
      <c r="N871">
        <v>-5000</v>
      </c>
      <c r="O871" s="1">
        <v>41381</v>
      </c>
    </row>
    <row r="872" spans="1:15">
      <c r="A872" t="str">
        <f t="shared" si="13"/>
        <v>RELCAPITALCE310</v>
      </c>
      <c r="B872" t="s">
        <v>133</v>
      </c>
      <c r="C872" s="1">
        <v>41389</v>
      </c>
      <c r="D872">
        <v>310</v>
      </c>
      <c r="E872" t="s">
        <v>127</v>
      </c>
      <c r="F872">
        <v>33</v>
      </c>
      <c r="G872">
        <v>36.9</v>
      </c>
      <c r="H872">
        <v>25.1</v>
      </c>
      <c r="I872">
        <v>25.1</v>
      </c>
      <c r="J872">
        <v>25.1</v>
      </c>
      <c r="K872">
        <v>28</v>
      </c>
      <c r="L872">
        <v>95.92</v>
      </c>
      <c r="M872">
        <v>30000</v>
      </c>
      <c r="N872">
        <v>-12000</v>
      </c>
      <c r="O872" s="1">
        <v>41381</v>
      </c>
    </row>
    <row r="873" spans="1:15">
      <c r="A873" t="str">
        <f t="shared" si="13"/>
        <v>JPASSOCIATCE90</v>
      </c>
      <c r="B873" t="s">
        <v>128</v>
      </c>
      <c r="C873" s="1">
        <v>41389</v>
      </c>
      <c r="D873">
        <v>90</v>
      </c>
      <c r="E873" t="s">
        <v>127</v>
      </c>
      <c r="F873">
        <v>0.1</v>
      </c>
      <c r="G873">
        <v>0.1</v>
      </c>
      <c r="H873">
        <v>0.05</v>
      </c>
      <c r="I873">
        <v>0.05</v>
      </c>
      <c r="J873">
        <v>0.05</v>
      </c>
      <c r="K873">
        <v>27</v>
      </c>
      <c r="L873">
        <v>97.28</v>
      </c>
      <c r="M873">
        <v>460000</v>
      </c>
      <c r="N873">
        <v>72000</v>
      </c>
      <c r="O873" s="1">
        <v>41381</v>
      </c>
    </row>
    <row r="874" spans="1:15">
      <c r="A874" t="str">
        <f t="shared" si="13"/>
        <v>JSWSTEELPE620</v>
      </c>
      <c r="B874" t="s">
        <v>326</v>
      </c>
      <c r="C874" s="1">
        <v>41389</v>
      </c>
      <c r="D874">
        <v>620</v>
      </c>
      <c r="E874" t="s">
        <v>261</v>
      </c>
      <c r="F874">
        <v>1.55</v>
      </c>
      <c r="G874">
        <v>2.1</v>
      </c>
      <c r="H874">
        <v>1</v>
      </c>
      <c r="I874">
        <v>1.2</v>
      </c>
      <c r="J874">
        <v>1.2</v>
      </c>
      <c r="K874">
        <v>27</v>
      </c>
      <c r="L874">
        <v>83.9</v>
      </c>
      <c r="M874">
        <v>26500</v>
      </c>
      <c r="N874">
        <v>1000</v>
      </c>
      <c r="O874" s="1">
        <v>41381</v>
      </c>
    </row>
    <row r="875" spans="1:15">
      <c r="A875" t="str">
        <f t="shared" si="13"/>
        <v>LTPE1280</v>
      </c>
      <c r="B875" t="s">
        <v>289</v>
      </c>
      <c r="C875" s="1">
        <v>41389</v>
      </c>
      <c r="D875">
        <v>1280</v>
      </c>
      <c r="E875" t="s">
        <v>261</v>
      </c>
      <c r="F875">
        <v>2</v>
      </c>
      <c r="G875">
        <v>2</v>
      </c>
      <c r="H875">
        <v>1.2</v>
      </c>
      <c r="I875">
        <v>1.25</v>
      </c>
      <c r="J875">
        <v>1.25</v>
      </c>
      <c r="K875">
        <v>27</v>
      </c>
      <c r="L875">
        <v>86.5</v>
      </c>
      <c r="M875">
        <v>19500</v>
      </c>
      <c r="N875">
        <v>-1250</v>
      </c>
      <c r="O875" s="1">
        <v>41381</v>
      </c>
    </row>
    <row r="876" spans="1:15">
      <c r="A876" t="str">
        <f t="shared" si="13"/>
        <v>PFCCE190</v>
      </c>
      <c r="B876" t="s">
        <v>319</v>
      </c>
      <c r="C876" s="1">
        <v>41389</v>
      </c>
      <c r="D876">
        <v>190</v>
      </c>
      <c r="E876" t="s">
        <v>127</v>
      </c>
      <c r="F876">
        <v>10.199999999999999</v>
      </c>
      <c r="G876">
        <v>12.2</v>
      </c>
      <c r="H876">
        <v>7.3</v>
      </c>
      <c r="I876">
        <v>7.95</v>
      </c>
      <c r="J876">
        <v>7.95</v>
      </c>
      <c r="K876">
        <v>27</v>
      </c>
      <c r="L876">
        <v>107.67</v>
      </c>
      <c r="M876">
        <v>108000</v>
      </c>
      <c r="N876">
        <v>4000</v>
      </c>
      <c r="O876" s="1">
        <v>41381</v>
      </c>
    </row>
    <row r="877" spans="1:15">
      <c r="A877" t="str">
        <f t="shared" si="13"/>
        <v>RELCAPITALPE350</v>
      </c>
      <c r="B877" t="s">
        <v>133</v>
      </c>
      <c r="C877" s="1">
        <v>41389</v>
      </c>
      <c r="D877">
        <v>350</v>
      </c>
      <c r="E877" t="s">
        <v>261</v>
      </c>
      <c r="F877">
        <v>17.5</v>
      </c>
      <c r="G877">
        <v>21</v>
      </c>
      <c r="H877">
        <v>11.75</v>
      </c>
      <c r="I877">
        <v>17.5</v>
      </c>
      <c r="J877">
        <v>17.5</v>
      </c>
      <c r="K877">
        <v>27</v>
      </c>
      <c r="L877">
        <v>98.38</v>
      </c>
      <c r="M877">
        <v>26000</v>
      </c>
      <c r="N877">
        <v>14000</v>
      </c>
      <c r="O877" s="1">
        <v>41381</v>
      </c>
    </row>
    <row r="878" spans="1:15">
      <c r="A878" t="str">
        <f t="shared" si="13"/>
        <v>ZEELPE210</v>
      </c>
      <c r="B878" t="s">
        <v>345</v>
      </c>
      <c r="C878" s="1">
        <v>41389</v>
      </c>
      <c r="D878">
        <v>210</v>
      </c>
      <c r="E878" t="s">
        <v>261</v>
      </c>
      <c r="F878">
        <v>8.5500000000000007</v>
      </c>
      <c r="G878">
        <v>8.85</v>
      </c>
      <c r="H878">
        <v>7.1</v>
      </c>
      <c r="I878">
        <v>8.1</v>
      </c>
      <c r="J878">
        <v>8.1</v>
      </c>
      <c r="K878">
        <v>27</v>
      </c>
      <c r="L878">
        <v>117.75</v>
      </c>
      <c r="M878">
        <v>30000</v>
      </c>
      <c r="N878">
        <v>0</v>
      </c>
      <c r="O878" s="1">
        <v>41381</v>
      </c>
    </row>
    <row r="879" spans="1:15">
      <c r="A879" t="str">
        <f t="shared" si="13"/>
        <v>BANKINDIAPE300</v>
      </c>
      <c r="B879" t="s">
        <v>361</v>
      </c>
      <c r="C879" s="1">
        <v>41389</v>
      </c>
      <c r="D879">
        <v>300</v>
      </c>
      <c r="E879" t="s">
        <v>261</v>
      </c>
      <c r="F879">
        <v>1.35</v>
      </c>
      <c r="G879">
        <v>3.5</v>
      </c>
      <c r="H879">
        <v>1</v>
      </c>
      <c r="I879">
        <v>2.15</v>
      </c>
      <c r="J879">
        <v>2.15</v>
      </c>
      <c r="K879">
        <v>26</v>
      </c>
      <c r="L879">
        <v>78.489999999999995</v>
      </c>
      <c r="M879">
        <v>42000</v>
      </c>
      <c r="N879">
        <v>-5000</v>
      </c>
      <c r="O879" s="1">
        <v>41381</v>
      </c>
    </row>
    <row r="880" spans="1:15">
      <c r="A880" t="str">
        <f t="shared" si="13"/>
        <v>BHARTIARTLPE240</v>
      </c>
      <c r="B880" t="s">
        <v>129</v>
      </c>
      <c r="C880" s="1">
        <v>41389</v>
      </c>
      <c r="D880">
        <v>240</v>
      </c>
      <c r="E880" t="s">
        <v>261</v>
      </c>
      <c r="F880">
        <v>0.3</v>
      </c>
      <c r="G880">
        <v>0.5</v>
      </c>
      <c r="H880">
        <v>0.3</v>
      </c>
      <c r="I880">
        <v>0.4</v>
      </c>
      <c r="J880">
        <v>0.4</v>
      </c>
      <c r="K880">
        <v>26</v>
      </c>
      <c r="L880">
        <v>62.5</v>
      </c>
      <c r="M880">
        <v>436000</v>
      </c>
      <c r="N880">
        <v>-9000</v>
      </c>
      <c r="O880" s="1">
        <v>41381</v>
      </c>
    </row>
    <row r="881" spans="1:15">
      <c r="A881" t="str">
        <f t="shared" si="13"/>
        <v>BHELCE170</v>
      </c>
      <c r="B881" t="s">
        <v>299</v>
      </c>
      <c r="C881" s="1">
        <v>41389</v>
      </c>
      <c r="D881">
        <v>170</v>
      </c>
      <c r="E881" t="s">
        <v>127</v>
      </c>
      <c r="F881">
        <v>13.3</v>
      </c>
      <c r="G881">
        <v>15.5</v>
      </c>
      <c r="H881">
        <v>12.2</v>
      </c>
      <c r="I881">
        <v>14</v>
      </c>
      <c r="J881">
        <v>14</v>
      </c>
      <c r="K881">
        <v>26</v>
      </c>
      <c r="L881">
        <v>47.82</v>
      </c>
      <c r="M881">
        <v>66000</v>
      </c>
      <c r="N881">
        <v>2000</v>
      </c>
      <c r="O881" s="1">
        <v>41381</v>
      </c>
    </row>
    <row r="882" spans="1:15">
      <c r="A882" t="str">
        <f t="shared" si="13"/>
        <v>CROMPGREAVPE90</v>
      </c>
      <c r="B882" t="s">
        <v>355</v>
      </c>
      <c r="C882" s="1">
        <v>41389</v>
      </c>
      <c r="D882">
        <v>90</v>
      </c>
      <c r="E882" t="s">
        <v>261</v>
      </c>
      <c r="F882">
        <v>1.45</v>
      </c>
      <c r="G882">
        <v>1.95</v>
      </c>
      <c r="H882">
        <v>1.25</v>
      </c>
      <c r="I882">
        <v>1.3</v>
      </c>
      <c r="J882">
        <v>1.3</v>
      </c>
      <c r="K882">
        <v>26</v>
      </c>
      <c r="L882">
        <v>47.59</v>
      </c>
      <c r="M882">
        <v>146000</v>
      </c>
      <c r="N882">
        <v>18000</v>
      </c>
      <c r="O882" s="1">
        <v>41381</v>
      </c>
    </row>
    <row r="883" spans="1:15">
      <c r="A883" t="str">
        <f t="shared" si="13"/>
        <v>DISHTVPE65</v>
      </c>
      <c r="B883" t="s">
        <v>352</v>
      </c>
      <c r="C883" s="1">
        <v>41389</v>
      </c>
      <c r="D883">
        <v>65</v>
      </c>
      <c r="E883" t="s">
        <v>261</v>
      </c>
      <c r="F883">
        <v>0.65</v>
      </c>
      <c r="G883">
        <v>0.75</v>
      </c>
      <c r="H883">
        <v>0.3</v>
      </c>
      <c r="I883">
        <v>0.35</v>
      </c>
      <c r="J883">
        <v>0.35</v>
      </c>
      <c r="K883">
        <v>26</v>
      </c>
      <c r="L883">
        <v>68.12</v>
      </c>
      <c r="M883">
        <v>284000</v>
      </c>
      <c r="N883">
        <v>0</v>
      </c>
      <c r="O883" s="1">
        <v>41381</v>
      </c>
    </row>
    <row r="884" spans="1:15">
      <c r="A884" t="str">
        <f t="shared" si="13"/>
        <v>HINDALCOCE105</v>
      </c>
      <c r="B884" t="s">
        <v>301</v>
      </c>
      <c r="C884" s="1">
        <v>41389</v>
      </c>
      <c r="D884">
        <v>105</v>
      </c>
      <c r="E884" t="s">
        <v>127</v>
      </c>
      <c r="F884">
        <v>0.15</v>
      </c>
      <c r="G884">
        <v>0.15</v>
      </c>
      <c r="H884">
        <v>0.1</v>
      </c>
      <c r="I884">
        <v>0.1</v>
      </c>
      <c r="J884">
        <v>0.1</v>
      </c>
      <c r="K884">
        <v>26</v>
      </c>
      <c r="L884">
        <v>54.65</v>
      </c>
      <c r="M884">
        <v>262000</v>
      </c>
      <c r="N884">
        <v>-14000</v>
      </c>
      <c r="O884" s="1">
        <v>41381</v>
      </c>
    </row>
    <row r="885" spans="1:15">
      <c r="A885" t="str">
        <f t="shared" si="13"/>
        <v>IDFCCE140</v>
      </c>
      <c r="B885" t="s">
        <v>303</v>
      </c>
      <c r="C885" s="1">
        <v>41389</v>
      </c>
      <c r="D885">
        <v>140</v>
      </c>
      <c r="E885" t="s">
        <v>127</v>
      </c>
      <c r="F885">
        <v>14.7</v>
      </c>
      <c r="G885">
        <v>15.5</v>
      </c>
      <c r="H885">
        <v>13.2</v>
      </c>
      <c r="I885">
        <v>14.25</v>
      </c>
      <c r="J885">
        <v>14.25</v>
      </c>
      <c r="K885">
        <v>26</v>
      </c>
      <c r="L885">
        <v>80.31</v>
      </c>
      <c r="M885">
        <v>324000</v>
      </c>
      <c r="N885">
        <v>-44000</v>
      </c>
      <c r="O885" s="1">
        <v>41381</v>
      </c>
    </row>
    <row r="886" spans="1:15">
      <c r="A886" t="str">
        <f t="shared" si="13"/>
        <v>JPASSOCIATPE77.5</v>
      </c>
      <c r="B886" t="s">
        <v>128</v>
      </c>
      <c r="C886" s="1">
        <v>41389</v>
      </c>
      <c r="D886">
        <v>77.5</v>
      </c>
      <c r="E886" t="s">
        <v>261</v>
      </c>
      <c r="F886">
        <v>4</v>
      </c>
      <c r="G886">
        <v>5.0999999999999996</v>
      </c>
      <c r="H886">
        <v>3.45</v>
      </c>
      <c r="I886">
        <v>3.75</v>
      </c>
      <c r="J886">
        <v>3.75</v>
      </c>
      <c r="K886">
        <v>26</v>
      </c>
      <c r="L886">
        <v>84.69</v>
      </c>
      <c r="M886">
        <v>116000</v>
      </c>
      <c r="N886">
        <v>64000</v>
      </c>
      <c r="O886" s="1">
        <v>41381</v>
      </c>
    </row>
    <row r="887" spans="1:15">
      <c r="A887" t="str">
        <f t="shared" si="13"/>
        <v>KTKBANKPE135</v>
      </c>
      <c r="B887" t="s">
        <v>309</v>
      </c>
      <c r="C887" s="1">
        <v>41389</v>
      </c>
      <c r="D887">
        <v>135</v>
      </c>
      <c r="E887" t="s">
        <v>261</v>
      </c>
      <c r="F887">
        <v>0.75</v>
      </c>
      <c r="G887">
        <v>1.6</v>
      </c>
      <c r="H887">
        <v>0.6</v>
      </c>
      <c r="I887">
        <v>1</v>
      </c>
      <c r="J887">
        <v>1</v>
      </c>
      <c r="K887">
        <v>26</v>
      </c>
      <c r="L887">
        <v>141.56</v>
      </c>
      <c r="M887">
        <v>180000</v>
      </c>
      <c r="N887">
        <v>28000</v>
      </c>
      <c r="O887" s="1">
        <v>41381</v>
      </c>
    </row>
    <row r="888" spans="1:15">
      <c r="A888" t="str">
        <f t="shared" si="13"/>
        <v>LTPE1250</v>
      </c>
      <c r="B888" t="s">
        <v>289</v>
      </c>
      <c r="C888" s="1">
        <v>41389</v>
      </c>
      <c r="D888">
        <v>1250</v>
      </c>
      <c r="E888" t="s">
        <v>261</v>
      </c>
      <c r="F888">
        <v>0.7</v>
      </c>
      <c r="G888">
        <v>1.5</v>
      </c>
      <c r="H888">
        <v>0.65</v>
      </c>
      <c r="I888">
        <v>0.75</v>
      </c>
      <c r="J888">
        <v>0.75</v>
      </c>
      <c r="K888">
        <v>26</v>
      </c>
      <c r="L888">
        <v>81.31</v>
      </c>
      <c r="M888">
        <v>66750</v>
      </c>
      <c r="N888">
        <v>-3250</v>
      </c>
      <c r="O888" s="1">
        <v>41381</v>
      </c>
    </row>
    <row r="889" spans="1:15">
      <c r="A889" t="str">
        <f t="shared" si="13"/>
        <v>RELIANCECE920</v>
      </c>
      <c r="B889" t="s">
        <v>287</v>
      </c>
      <c r="C889" s="1">
        <v>41389</v>
      </c>
      <c r="D889">
        <v>920</v>
      </c>
      <c r="E889" t="s">
        <v>127</v>
      </c>
      <c r="F889">
        <v>1.5</v>
      </c>
      <c r="G889">
        <v>1.5</v>
      </c>
      <c r="H889">
        <v>0.3</v>
      </c>
      <c r="I889">
        <v>0.3</v>
      </c>
      <c r="J889">
        <v>0.3</v>
      </c>
      <c r="K889">
        <v>26</v>
      </c>
      <c r="L889">
        <v>59.82</v>
      </c>
      <c r="M889">
        <v>19500</v>
      </c>
      <c r="N889">
        <v>-4000</v>
      </c>
      <c r="O889" s="1">
        <v>41381</v>
      </c>
    </row>
    <row r="890" spans="1:15">
      <c r="A890" t="str">
        <f t="shared" si="13"/>
        <v>ACCPE1150</v>
      </c>
      <c r="B890" t="s">
        <v>338</v>
      </c>
      <c r="C890" s="1">
        <v>41389</v>
      </c>
      <c r="D890">
        <v>1150</v>
      </c>
      <c r="E890" t="s">
        <v>261</v>
      </c>
      <c r="F890">
        <v>5</v>
      </c>
      <c r="G890">
        <v>7.85</v>
      </c>
      <c r="H890">
        <v>4.45</v>
      </c>
      <c r="I890">
        <v>7</v>
      </c>
      <c r="J890">
        <v>7</v>
      </c>
      <c r="K890">
        <v>25</v>
      </c>
      <c r="L890">
        <v>72.23</v>
      </c>
      <c r="M890">
        <v>8750</v>
      </c>
      <c r="N890">
        <v>750</v>
      </c>
      <c r="O890" s="1">
        <v>41381</v>
      </c>
    </row>
    <row r="891" spans="1:15">
      <c r="A891" t="str">
        <f t="shared" si="13"/>
        <v>ADANIENTPE200</v>
      </c>
      <c r="B891" t="s">
        <v>351</v>
      </c>
      <c r="C891" s="1">
        <v>41389</v>
      </c>
      <c r="D891">
        <v>200</v>
      </c>
      <c r="E891" t="s">
        <v>261</v>
      </c>
      <c r="F891">
        <v>1.35</v>
      </c>
      <c r="G891">
        <v>2</v>
      </c>
      <c r="H891">
        <v>0.95</v>
      </c>
      <c r="I891">
        <v>1.75</v>
      </c>
      <c r="J891">
        <v>1.75</v>
      </c>
      <c r="K891">
        <v>25</v>
      </c>
      <c r="L891">
        <v>100.74</v>
      </c>
      <c r="M891">
        <v>170000</v>
      </c>
      <c r="N891">
        <v>-14000</v>
      </c>
      <c r="O891" s="1">
        <v>41381</v>
      </c>
    </row>
    <row r="892" spans="1:15">
      <c r="A892" t="str">
        <f t="shared" si="13"/>
        <v>APOLLOTYREPE85</v>
      </c>
      <c r="B892" t="s">
        <v>333</v>
      </c>
      <c r="C892" s="1">
        <v>41389</v>
      </c>
      <c r="D892">
        <v>85</v>
      </c>
      <c r="E892" t="s">
        <v>261</v>
      </c>
      <c r="F892">
        <v>1.2</v>
      </c>
      <c r="G892">
        <v>1.35</v>
      </c>
      <c r="H892">
        <v>0.85</v>
      </c>
      <c r="I892">
        <v>1.05</v>
      </c>
      <c r="J892">
        <v>1.05</v>
      </c>
      <c r="K892">
        <v>25</v>
      </c>
      <c r="L892">
        <v>86.06</v>
      </c>
      <c r="M892">
        <v>152000</v>
      </c>
      <c r="N892">
        <v>4000</v>
      </c>
      <c r="O892" s="1">
        <v>41381</v>
      </c>
    </row>
    <row r="893" spans="1:15">
      <c r="A893" t="str">
        <f t="shared" si="13"/>
        <v>CROMPGREAVCE100</v>
      </c>
      <c r="B893" t="s">
        <v>355</v>
      </c>
      <c r="C893" s="1">
        <v>41389</v>
      </c>
      <c r="D893">
        <v>100</v>
      </c>
      <c r="E893" t="s">
        <v>127</v>
      </c>
      <c r="F893">
        <v>0.35</v>
      </c>
      <c r="G893">
        <v>0.4</v>
      </c>
      <c r="H893">
        <v>0.25</v>
      </c>
      <c r="I893">
        <v>0.3</v>
      </c>
      <c r="J893">
        <v>0.3</v>
      </c>
      <c r="K893">
        <v>25</v>
      </c>
      <c r="L893">
        <v>50.15</v>
      </c>
      <c r="M893">
        <v>258000</v>
      </c>
      <c r="N893">
        <v>0</v>
      </c>
      <c r="O893" s="1">
        <v>41381</v>
      </c>
    </row>
    <row r="894" spans="1:15">
      <c r="A894" t="str">
        <f t="shared" si="13"/>
        <v>DENABANKPE95</v>
      </c>
      <c r="B894" t="s">
        <v>347</v>
      </c>
      <c r="C894" s="1">
        <v>41389</v>
      </c>
      <c r="D894">
        <v>95</v>
      </c>
      <c r="E894" t="s">
        <v>261</v>
      </c>
      <c r="F894">
        <v>2.9</v>
      </c>
      <c r="G894">
        <v>3.9</v>
      </c>
      <c r="H894">
        <v>2.15</v>
      </c>
      <c r="I894">
        <v>2.9</v>
      </c>
      <c r="J894">
        <v>2.9</v>
      </c>
      <c r="K894">
        <v>25</v>
      </c>
      <c r="L894">
        <v>97.69</v>
      </c>
      <c r="M894">
        <v>84000</v>
      </c>
      <c r="N894">
        <v>24000</v>
      </c>
      <c r="O894" s="1">
        <v>41381</v>
      </c>
    </row>
    <row r="895" spans="1:15">
      <c r="A895" t="str">
        <f t="shared" si="13"/>
        <v>DISHTVPE70</v>
      </c>
      <c r="B895" t="s">
        <v>352</v>
      </c>
      <c r="C895" s="1">
        <v>41389</v>
      </c>
      <c r="D895">
        <v>70</v>
      </c>
      <c r="E895" t="s">
        <v>261</v>
      </c>
      <c r="F895">
        <v>2.75</v>
      </c>
      <c r="G895">
        <v>2.75</v>
      </c>
      <c r="H895">
        <v>1.65</v>
      </c>
      <c r="I895">
        <v>1.8</v>
      </c>
      <c r="J895">
        <v>1.8</v>
      </c>
      <c r="K895">
        <v>25</v>
      </c>
      <c r="L895">
        <v>72.03</v>
      </c>
      <c r="M895">
        <v>88000</v>
      </c>
      <c r="N895">
        <v>0</v>
      </c>
      <c r="O895" s="1">
        <v>41381</v>
      </c>
    </row>
    <row r="896" spans="1:15">
      <c r="A896" t="str">
        <f t="shared" si="13"/>
        <v>HINDPETROCE330</v>
      </c>
      <c r="B896" t="s">
        <v>327</v>
      </c>
      <c r="C896" s="1">
        <v>41389</v>
      </c>
      <c r="D896">
        <v>330</v>
      </c>
      <c r="E896" t="s">
        <v>127</v>
      </c>
      <c r="F896">
        <v>1.9</v>
      </c>
      <c r="G896">
        <v>3</v>
      </c>
      <c r="H896">
        <v>0.75</v>
      </c>
      <c r="I896">
        <v>0.75</v>
      </c>
      <c r="J896">
        <v>0.75</v>
      </c>
      <c r="K896">
        <v>25</v>
      </c>
      <c r="L896">
        <v>82.99</v>
      </c>
      <c r="M896">
        <v>13000</v>
      </c>
      <c r="N896">
        <v>-1000</v>
      </c>
      <c r="O896" s="1">
        <v>41381</v>
      </c>
    </row>
    <row r="897" spans="1:15">
      <c r="A897" t="str">
        <f t="shared" si="13"/>
        <v>IDEAPE100</v>
      </c>
      <c r="B897" t="s">
        <v>317</v>
      </c>
      <c r="C897" s="1">
        <v>41389</v>
      </c>
      <c r="D897">
        <v>100</v>
      </c>
      <c r="E897" t="s">
        <v>261</v>
      </c>
      <c r="F897">
        <v>0.3</v>
      </c>
      <c r="G897">
        <v>0.45</v>
      </c>
      <c r="H897">
        <v>0.25</v>
      </c>
      <c r="I897">
        <v>0.4</v>
      </c>
      <c r="J897">
        <v>0.4</v>
      </c>
      <c r="K897">
        <v>25</v>
      </c>
      <c r="L897">
        <v>100.33</v>
      </c>
      <c r="M897">
        <v>664000</v>
      </c>
      <c r="N897">
        <v>-12000</v>
      </c>
      <c r="O897" s="1">
        <v>41381</v>
      </c>
    </row>
    <row r="898" spans="1:15">
      <c r="A898" t="str">
        <f t="shared" si="13"/>
        <v>ONGCPE340</v>
      </c>
      <c r="B898" t="s">
        <v>293</v>
      </c>
      <c r="C898" s="1">
        <v>41389</v>
      </c>
      <c r="D898">
        <v>340</v>
      </c>
      <c r="E898" t="s">
        <v>261</v>
      </c>
      <c r="F898">
        <v>12.65</v>
      </c>
      <c r="G898">
        <v>14.7</v>
      </c>
      <c r="H898">
        <v>8.6</v>
      </c>
      <c r="I898">
        <v>14.5</v>
      </c>
      <c r="J898">
        <v>14.5</v>
      </c>
      <c r="K898">
        <v>25</v>
      </c>
      <c r="L898">
        <v>87.9</v>
      </c>
      <c r="M898">
        <v>15000</v>
      </c>
      <c r="N898">
        <v>1000</v>
      </c>
      <c r="O898" s="1">
        <v>41381</v>
      </c>
    </row>
    <row r="899" spans="1:15">
      <c r="A899" t="str">
        <f t="shared" ref="A899:A962" si="14">B899&amp;E899&amp;D899</f>
        <v>PNBPE680</v>
      </c>
      <c r="B899" t="s">
        <v>343</v>
      </c>
      <c r="C899" s="1">
        <v>41389</v>
      </c>
      <c r="D899">
        <v>680</v>
      </c>
      <c r="E899" t="s">
        <v>261</v>
      </c>
      <c r="F899">
        <v>1.3</v>
      </c>
      <c r="G899">
        <v>2.0499999999999998</v>
      </c>
      <c r="H899">
        <v>1.1499999999999999</v>
      </c>
      <c r="I899">
        <v>1.8</v>
      </c>
      <c r="J899">
        <v>1.8</v>
      </c>
      <c r="K899">
        <v>25</v>
      </c>
      <c r="L899">
        <v>85.18</v>
      </c>
      <c r="M899">
        <v>15000</v>
      </c>
      <c r="N899">
        <v>2000</v>
      </c>
      <c r="O899" s="1">
        <v>41381</v>
      </c>
    </row>
    <row r="900" spans="1:15">
      <c r="A900" t="str">
        <f t="shared" si="14"/>
        <v>RELINFRACE410</v>
      </c>
      <c r="B900" t="s">
        <v>308</v>
      </c>
      <c r="C900" s="1">
        <v>41389</v>
      </c>
      <c r="D900">
        <v>410</v>
      </c>
      <c r="E900" t="s">
        <v>127</v>
      </c>
      <c r="F900">
        <v>1.55</v>
      </c>
      <c r="G900">
        <v>2.35</v>
      </c>
      <c r="H900">
        <v>0.75</v>
      </c>
      <c r="I900">
        <v>0.75</v>
      </c>
      <c r="J900">
        <v>0.75</v>
      </c>
      <c r="K900">
        <v>25</v>
      </c>
      <c r="L900">
        <v>51.43</v>
      </c>
      <c r="M900">
        <v>54500</v>
      </c>
      <c r="N900">
        <v>-500</v>
      </c>
      <c r="O900" s="1">
        <v>41381</v>
      </c>
    </row>
    <row r="901" spans="1:15">
      <c r="A901" t="str">
        <f t="shared" si="14"/>
        <v>SAILCE57.5</v>
      </c>
      <c r="B901" t="s">
        <v>313</v>
      </c>
      <c r="C901" s="1">
        <v>41389</v>
      </c>
      <c r="D901">
        <v>57.5</v>
      </c>
      <c r="E901" t="s">
        <v>127</v>
      </c>
      <c r="F901">
        <v>3.1</v>
      </c>
      <c r="G901">
        <v>5</v>
      </c>
      <c r="H901">
        <v>2.7</v>
      </c>
      <c r="I901">
        <v>5</v>
      </c>
      <c r="J901">
        <v>5</v>
      </c>
      <c r="K901">
        <v>25</v>
      </c>
      <c r="L901">
        <v>61.37</v>
      </c>
      <c r="M901">
        <v>92000</v>
      </c>
      <c r="N901">
        <v>-4000</v>
      </c>
      <c r="O901" s="1">
        <v>41381</v>
      </c>
    </row>
    <row r="902" spans="1:15">
      <c r="A902" t="str">
        <f t="shared" si="14"/>
        <v>SINTEXPE40</v>
      </c>
      <c r="B902" t="s">
        <v>344</v>
      </c>
      <c r="C902" s="1">
        <v>41389</v>
      </c>
      <c r="D902">
        <v>40</v>
      </c>
      <c r="E902" t="s">
        <v>261</v>
      </c>
      <c r="F902">
        <v>0.15</v>
      </c>
      <c r="G902">
        <v>0.2</v>
      </c>
      <c r="H902">
        <v>0.1</v>
      </c>
      <c r="I902">
        <v>0.2</v>
      </c>
      <c r="J902">
        <v>0.2</v>
      </c>
      <c r="K902">
        <v>25</v>
      </c>
      <c r="L902">
        <v>40.1</v>
      </c>
      <c r="M902">
        <v>236000</v>
      </c>
      <c r="N902">
        <v>4000</v>
      </c>
      <c r="O902" s="1">
        <v>41381</v>
      </c>
    </row>
    <row r="903" spans="1:15">
      <c r="A903" t="str">
        <f t="shared" si="14"/>
        <v>SUNPHARMAPE920</v>
      </c>
      <c r="B903" t="s">
        <v>325</v>
      </c>
      <c r="C903" s="1">
        <v>41389</v>
      </c>
      <c r="D903">
        <v>920</v>
      </c>
      <c r="E903" t="s">
        <v>261</v>
      </c>
      <c r="F903">
        <v>15</v>
      </c>
      <c r="G903">
        <v>19</v>
      </c>
      <c r="H903">
        <v>13.4</v>
      </c>
      <c r="I903">
        <v>15</v>
      </c>
      <c r="J903">
        <v>15</v>
      </c>
      <c r="K903">
        <v>25</v>
      </c>
      <c r="L903">
        <v>116.86</v>
      </c>
      <c r="M903">
        <v>6000</v>
      </c>
      <c r="N903">
        <v>5500</v>
      </c>
      <c r="O903" s="1">
        <v>41381</v>
      </c>
    </row>
    <row r="904" spans="1:15">
      <c r="A904" t="str">
        <f t="shared" si="14"/>
        <v>TCSCE1640</v>
      </c>
      <c r="B904" t="s">
        <v>305</v>
      </c>
      <c r="C904" s="1">
        <v>41389</v>
      </c>
      <c r="D904">
        <v>1640</v>
      </c>
      <c r="E904" t="s">
        <v>127</v>
      </c>
      <c r="F904">
        <v>14</v>
      </c>
      <c r="G904">
        <v>14</v>
      </c>
      <c r="H904">
        <v>4.05</v>
      </c>
      <c r="I904">
        <v>4.25</v>
      </c>
      <c r="J904">
        <v>4.25</v>
      </c>
      <c r="K904">
        <v>25</v>
      </c>
      <c r="L904">
        <v>102.99</v>
      </c>
      <c r="M904">
        <v>14250</v>
      </c>
      <c r="N904">
        <v>0</v>
      </c>
      <c r="O904" s="1">
        <v>41381</v>
      </c>
    </row>
    <row r="905" spans="1:15">
      <c r="A905" t="str">
        <f t="shared" si="14"/>
        <v>ASHOKLEYPE20</v>
      </c>
      <c r="B905" t="s">
        <v>349</v>
      </c>
      <c r="C905" s="1">
        <v>41389</v>
      </c>
      <c r="D905">
        <v>20</v>
      </c>
      <c r="E905" t="s">
        <v>261</v>
      </c>
      <c r="F905">
        <v>0.1</v>
      </c>
      <c r="G905">
        <v>0.1</v>
      </c>
      <c r="H905">
        <v>0.05</v>
      </c>
      <c r="I905">
        <v>0.1</v>
      </c>
      <c r="J905">
        <v>0.1</v>
      </c>
      <c r="K905">
        <v>24</v>
      </c>
      <c r="L905">
        <v>43.38</v>
      </c>
      <c r="M905">
        <v>828000</v>
      </c>
      <c r="N905">
        <v>27000</v>
      </c>
      <c r="O905" s="1">
        <v>41381</v>
      </c>
    </row>
    <row r="906" spans="1:15">
      <c r="A906" t="str">
        <f t="shared" si="14"/>
        <v>AUROPHARMACE200</v>
      </c>
      <c r="B906" t="s">
        <v>340</v>
      </c>
      <c r="C906" s="1">
        <v>41389</v>
      </c>
      <c r="D906">
        <v>200</v>
      </c>
      <c r="E906" t="s">
        <v>127</v>
      </c>
      <c r="F906">
        <v>0.8</v>
      </c>
      <c r="G906">
        <v>1.2</v>
      </c>
      <c r="H906">
        <v>0.55000000000000004</v>
      </c>
      <c r="I906">
        <v>0.55000000000000004</v>
      </c>
      <c r="J906">
        <v>0.55000000000000004</v>
      </c>
      <c r="K906">
        <v>24</v>
      </c>
      <c r="L906">
        <v>96.43</v>
      </c>
      <c r="M906">
        <v>38000</v>
      </c>
      <c r="N906">
        <v>26000</v>
      </c>
      <c r="O906" s="1">
        <v>41381</v>
      </c>
    </row>
    <row r="907" spans="1:15">
      <c r="A907" t="str">
        <f t="shared" si="14"/>
        <v>DRREDDYCE1900</v>
      </c>
      <c r="B907" t="s">
        <v>371</v>
      </c>
      <c r="C907" s="1">
        <v>41389</v>
      </c>
      <c r="D907">
        <v>1900</v>
      </c>
      <c r="E907" t="s">
        <v>127</v>
      </c>
      <c r="F907">
        <v>34</v>
      </c>
      <c r="G907">
        <v>51</v>
      </c>
      <c r="H907">
        <v>16.75</v>
      </c>
      <c r="I907">
        <v>37.450000000000003</v>
      </c>
      <c r="J907">
        <v>37.450000000000003</v>
      </c>
      <c r="K907">
        <v>24</v>
      </c>
      <c r="L907">
        <v>57.99</v>
      </c>
      <c r="M907">
        <v>14500</v>
      </c>
      <c r="N907">
        <v>-125</v>
      </c>
      <c r="O907" s="1">
        <v>41381</v>
      </c>
    </row>
    <row r="908" spans="1:15">
      <c r="A908" t="str">
        <f t="shared" si="14"/>
        <v>ITCCE280</v>
      </c>
      <c r="B908" t="s">
        <v>300</v>
      </c>
      <c r="C908" s="1">
        <v>41389</v>
      </c>
      <c r="D908">
        <v>280</v>
      </c>
      <c r="E908" t="s">
        <v>127</v>
      </c>
      <c r="F908">
        <v>29</v>
      </c>
      <c r="G908">
        <v>32.799999999999997</v>
      </c>
      <c r="H908">
        <v>28.2</v>
      </c>
      <c r="I908">
        <v>32.799999999999997</v>
      </c>
      <c r="J908">
        <v>32.799999999999997</v>
      </c>
      <c r="K908">
        <v>24</v>
      </c>
      <c r="L908">
        <v>74.34</v>
      </c>
      <c r="M908">
        <v>79000</v>
      </c>
      <c r="N908">
        <v>-5000</v>
      </c>
      <c r="O908" s="1">
        <v>41381</v>
      </c>
    </row>
    <row r="909" spans="1:15">
      <c r="A909" t="str">
        <f t="shared" si="14"/>
        <v>ITCCE290</v>
      </c>
      <c r="B909" t="s">
        <v>300</v>
      </c>
      <c r="C909" s="1">
        <v>41389</v>
      </c>
      <c r="D909">
        <v>290</v>
      </c>
      <c r="E909" t="s">
        <v>127</v>
      </c>
      <c r="F909">
        <v>20.45</v>
      </c>
      <c r="G909">
        <v>23</v>
      </c>
      <c r="H909">
        <v>19</v>
      </c>
      <c r="I909">
        <v>23</v>
      </c>
      <c r="J909">
        <v>23</v>
      </c>
      <c r="K909">
        <v>24</v>
      </c>
      <c r="L909">
        <v>74.45</v>
      </c>
      <c r="M909">
        <v>200000</v>
      </c>
      <c r="N909">
        <v>-14000</v>
      </c>
      <c r="O909" s="1">
        <v>41381</v>
      </c>
    </row>
    <row r="910" spans="1:15">
      <c r="A910" t="str">
        <f t="shared" si="14"/>
        <v>KTKBANKPE120</v>
      </c>
      <c r="B910" t="s">
        <v>309</v>
      </c>
      <c r="C910" s="1">
        <v>41389</v>
      </c>
      <c r="D910">
        <v>120</v>
      </c>
      <c r="E910" t="s">
        <v>261</v>
      </c>
      <c r="F910">
        <v>0.15</v>
      </c>
      <c r="G910">
        <v>0.25</v>
      </c>
      <c r="H910">
        <v>0.15</v>
      </c>
      <c r="I910">
        <v>0.25</v>
      </c>
      <c r="J910">
        <v>0.25</v>
      </c>
      <c r="K910">
        <v>24</v>
      </c>
      <c r="L910">
        <v>115.43</v>
      </c>
      <c r="M910">
        <v>324000</v>
      </c>
      <c r="N910">
        <v>24000</v>
      </c>
      <c r="O910" s="1">
        <v>41381</v>
      </c>
    </row>
    <row r="911" spans="1:15">
      <c r="A911" t="str">
        <f t="shared" si="14"/>
        <v>RCOMCE70</v>
      </c>
      <c r="B911" t="s">
        <v>294</v>
      </c>
      <c r="C911" s="1">
        <v>41389</v>
      </c>
      <c r="D911">
        <v>70</v>
      </c>
      <c r="E911" t="s">
        <v>127</v>
      </c>
      <c r="F911">
        <v>14.35</v>
      </c>
      <c r="G911">
        <v>15.4</v>
      </c>
      <c r="H911">
        <v>11.7</v>
      </c>
      <c r="I911">
        <v>12.4</v>
      </c>
      <c r="J911">
        <v>12.4</v>
      </c>
      <c r="K911">
        <v>24</v>
      </c>
      <c r="L911">
        <v>80.010000000000005</v>
      </c>
      <c r="M911">
        <v>1480000</v>
      </c>
      <c r="N911">
        <v>-36000</v>
      </c>
      <c r="O911" s="1">
        <v>41381</v>
      </c>
    </row>
    <row r="912" spans="1:15">
      <c r="A912" t="str">
        <f t="shared" si="14"/>
        <v>RECLTDCE240</v>
      </c>
      <c r="B912" t="s">
        <v>321</v>
      </c>
      <c r="C912" s="1">
        <v>41389</v>
      </c>
      <c r="D912">
        <v>240</v>
      </c>
      <c r="E912" t="s">
        <v>127</v>
      </c>
      <c r="F912">
        <v>1.25</v>
      </c>
      <c r="G912">
        <v>1.9</v>
      </c>
      <c r="H912">
        <v>0.6</v>
      </c>
      <c r="I912">
        <v>0.6</v>
      </c>
      <c r="J912">
        <v>0.6</v>
      </c>
      <c r="K912">
        <v>24</v>
      </c>
      <c r="L912">
        <v>57.94</v>
      </c>
      <c r="M912">
        <v>54000</v>
      </c>
      <c r="N912">
        <v>-1000</v>
      </c>
      <c r="O912" s="1">
        <v>41381</v>
      </c>
    </row>
    <row r="913" spans="1:15">
      <c r="A913" t="str">
        <f t="shared" si="14"/>
        <v>RELCAPITALCE370</v>
      </c>
      <c r="B913" t="s">
        <v>133</v>
      </c>
      <c r="C913" s="1">
        <v>41389</v>
      </c>
      <c r="D913">
        <v>370</v>
      </c>
      <c r="E913" t="s">
        <v>127</v>
      </c>
      <c r="F913">
        <v>1.3</v>
      </c>
      <c r="G913">
        <v>2</v>
      </c>
      <c r="H913">
        <v>0.45</v>
      </c>
      <c r="I913">
        <v>0.55000000000000004</v>
      </c>
      <c r="J913">
        <v>0.55000000000000004</v>
      </c>
      <c r="K913">
        <v>24</v>
      </c>
      <c r="L913">
        <v>89.02</v>
      </c>
      <c r="M913">
        <v>261000</v>
      </c>
      <c r="N913">
        <v>-4000</v>
      </c>
      <c r="O913" s="1">
        <v>41381</v>
      </c>
    </row>
    <row r="914" spans="1:15">
      <c r="A914" t="str">
        <f t="shared" si="14"/>
        <v>RELIANCEPE880</v>
      </c>
      <c r="B914" t="s">
        <v>287</v>
      </c>
      <c r="C914" s="1">
        <v>41389</v>
      </c>
      <c r="D914">
        <v>880</v>
      </c>
      <c r="E914" t="s">
        <v>261</v>
      </c>
      <c r="F914">
        <v>96</v>
      </c>
      <c r="G914">
        <v>96</v>
      </c>
      <c r="H914">
        <v>95</v>
      </c>
      <c r="I914">
        <v>96</v>
      </c>
      <c r="J914">
        <v>96</v>
      </c>
      <c r="K914">
        <v>24</v>
      </c>
      <c r="L914">
        <v>58.54</v>
      </c>
      <c r="M914">
        <v>13500</v>
      </c>
      <c r="N914">
        <v>-4000</v>
      </c>
      <c r="O914" s="1">
        <v>41381</v>
      </c>
    </row>
    <row r="915" spans="1:15">
      <c r="A915" t="str">
        <f t="shared" si="14"/>
        <v>SESAGOAPE150</v>
      </c>
      <c r="B915" t="s">
        <v>369</v>
      </c>
      <c r="C915" s="1">
        <v>41389</v>
      </c>
      <c r="D915">
        <v>150</v>
      </c>
      <c r="E915" t="s">
        <v>261</v>
      </c>
      <c r="F915">
        <v>8.35</v>
      </c>
      <c r="G915">
        <v>8.35</v>
      </c>
      <c r="H915">
        <v>3.9</v>
      </c>
      <c r="I915">
        <v>5</v>
      </c>
      <c r="J915">
        <v>5</v>
      </c>
      <c r="K915">
        <v>24</v>
      </c>
      <c r="L915">
        <v>74.39</v>
      </c>
      <c r="M915">
        <v>84000</v>
      </c>
      <c r="N915">
        <v>8000</v>
      </c>
      <c r="O915" s="1">
        <v>41381</v>
      </c>
    </row>
    <row r="916" spans="1:15">
      <c r="A916" t="str">
        <f t="shared" si="14"/>
        <v>TATAGLOBALPE140</v>
      </c>
      <c r="B916" t="s">
        <v>335</v>
      </c>
      <c r="C916" s="1">
        <v>41389</v>
      </c>
      <c r="D916">
        <v>140</v>
      </c>
      <c r="E916" t="s">
        <v>261</v>
      </c>
      <c r="F916">
        <v>5.85</v>
      </c>
      <c r="G916">
        <v>5.85</v>
      </c>
      <c r="H916">
        <v>3.75</v>
      </c>
      <c r="I916">
        <v>4.5999999999999996</v>
      </c>
      <c r="J916">
        <v>4.5999999999999996</v>
      </c>
      <c r="K916">
        <v>24</v>
      </c>
      <c r="L916">
        <v>69.22</v>
      </c>
      <c r="M916">
        <v>92000</v>
      </c>
      <c r="N916">
        <v>30000</v>
      </c>
      <c r="O916" s="1">
        <v>41381</v>
      </c>
    </row>
    <row r="917" spans="1:15">
      <c r="A917" t="str">
        <f t="shared" si="14"/>
        <v>VIJAYABANKCE52.5</v>
      </c>
      <c r="B917" t="s">
        <v>266</v>
      </c>
      <c r="C917" s="1">
        <v>41389</v>
      </c>
      <c r="D917">
        <v>52.5</v>
      </c>
      <c r="E917" t="s">
        <v>127</v>
      </c>
      <c r="F917">
        <v>0.65</v>
      </c>
      <c r="G917">
        <v>0.65</v>
      </c>
      <c r="H917">
        <v>0.35</v>
      </c>
      <c r="I917">
        <v>0.35</v>
      </c>
      <c r="J917">
        <v>0.35</v>
      </c>
      <c r="K917">
        <v>24</v>
      </c>
      <c r="L917">
        <v>50.9</v>
      </c>
      <c r="M917">
        <v>88000</v>
      </c>
      <c r="N917">
        <v>52000</v>
      </c>
      <c r="O917" s="1">
        <v>41381</v>
      </c>
    </row>
    <row r="918" spans="1:15">
      <c r="A918" t="str">
        <f t="shared" si="14"/>
        <v>BANKBARODAPE680</v>
      </c>
      <c r="B918" t="s">
        <v>339</v>
      </c>
      <c r="C918" s="1">
        <v>41389</v>
      </c>
      <c r="D918">
        <v>680</v>
      </c>
      <c r="E918" t="s">
        <v>261</v>
      </c>
      <c r="F918">
        <v>8.9499999999999993</v>
      </c>
      <c r="G918">
        <v>18.850000000000001</v>
      </c>
      <c r="H918">
        <v>7.2</v>
      </c>
      <c r="I918">
        <v>14.9</v>
      </c>
      <c r="J918">
        <v>14.9</v>
      </c>
      <c r="K918">
        <v>23</v>
      </c>
      <c r="L918">
        <v>79.66</v>
      </c>
      <c r="M918">
        <v>9500</v>
      </c>
      <c r="N918">
        <v>3000</v>
      </c>
      <c r="O918" s="1">
        <v>41381</v>
      </c>
    </row>
    <row r="919" spans="1:15">
      <c r="A919" t="str">
        <f t="shared" si="14"/>
        <v>DRREDDYCE1940</v>
      </c>
      <c r="B919" t="s">
        <v>371</v>
      </c>
      <c r="C919" s="1">
        <v>41389</v>
      </c>
      <c r="D919">
        <v>1940</v>
      </c>
      <c r="E919" t="s">
        <v>127</v>
      </c>
      <c r="F919">
        <v>15.55</v>
      </c>
      <c r="G919">
        <v>25</v>
      </c>
      <c r="H919">
        <v>10.4</v>
      </c>
      <c r="I919">
        <v>18.2</v>
      </c>
      <c r="J919">
        <v>18.2</v>
      </c>
      <c r="K919">
        <v>23</v>
      </c>
      <c r="L919">
        <v>56.18</v>
      </c>
      <c r="M919">
        <v>2250</v>
      </c>
      <c r="N919">
        <v>875</v>
      </c>
      <c r="O919" s="1">
        <v>41381</v>
      </c>
    </row>
    <row r="920" spans="1:15">
      <c r="A920" t="str">
        <f t="shared" si="14"/>
        <v>IDEAPE107.5</v>
      </c>
      <c r="B920" t="s">
        <v>317</v>
      </c>
      <c r="C920" s="1">
        <v>41389</v>
      </c>
      <c r="D920">
        <v>107.5</v>
      </c>
      <c r="E920" t="s">
        <v>261</v>
      </c>
      <c r="F920">
        <v>0.85</v>
      </c>
      <c r="G920">
        <v>1.3</v>
      </c>
      <c r="H920">
        <v>0.8</v>
      </c>
      <c r="I920">
        <v>1.1499999999999999</v>
      </c>
      <c r="J920">
        <v>1.1499999999999999</v>
      </c>
      <c r="K920">
        <v>23</v>
      </c>
      <c r="L920">
        <v>99.79</v>
      </c>
      <c r="M920">
        <v>88000</v>
      </c>
      <c r="N920">
        <v>4000</v>
      </c>
      <c r="O920" s="1">
        <v>41381</v>
      </c>
    </row>
    <row r="921" spans="1:15">
      <c r="A921" t="str">
        <f t="shared" si="14"/>
        <v>IDFCPE130</v>
      </c>
      <c r="B921" t="s">
        <v>303</v>
      </c>
      <c r="C921" s="1">
        <v>41389</v>
      </c>
      <c r="D921">
        <v>130</v>
      </c>
      <c r="E921" t="s">
        <v>261</v>
      </c>
      <c r="F921">
        <v>0.2</v>
      </c>
      <c r="G921">
        <v>0.25</v>
      </c>
      <c r="H921">
        <v>0.15</v>
      </c>
      <c r="I921">
        <v>0.2</v>
      </c>
      <c r="J921">
        <v>0.2</v>
      </c>
      <c r="K921">
        <v>23</v>
      </c>
      <c r="L921">
        <v>59.88</v>
      </c>
      <c r="M921">
        <v>522000</v>
      </c>
      <c r="N921">
        <v>-6000</v>
      </c>
      <c r="O921" s="1">
        <v>41381</v>
      </c>
    </row>
    <row r="922" spans="1:15">
      <c r="A922" t="str">
        <f t="shared" si="14"/>
        <v>MARUTIPE1350</v>
      </c>
      <c r="B922" t="s">
        <v>307</v>
      </c>
      <c r="C922" s="1">
        <v>41389</v>
      </c>
      <c r="D922">
        <v>1350</v>
      </c>
      <c r="E922" t="s">
        <v>261</v>
      </c>
      <c r="F922">
        <v>2.15</v>
      </c>
      <c r="G922">
        <v>3.7</v>
      </c>
      <c r="H922">
        <v>1.55</v>
      </c>
      <c r="I922">
        <v>1.55</v>
      </c>
      <c r="J922">
        <v>1.55</v>
      </c>
      <c r="K922">
        <v>23</v>
      </c>
      <c r="L922">
        <v>77.760000000000005</v>
      </c>
      <c r="M922">
        <v>100750</v>
      </c>
      <c r="N922">
        <v>-2500</v>
      </c>
      <c r="O922" s="1">
        <v>41381</v>
      </c>
    </row>
    <row r="923" spans="1:15">
      <c r="A923" t="str">
        <f t="shared" si="14"/>
        <v>SINTEXCE45</v>
      </c>
      <c r="B923" t="s">
        <v>344</v>
      </c>
      <c r="C923" s="1">
        <v>41389</v>
      </c>
      <c r="D923">
        <v>45</v>
      </c>
      <c r="E923" t="s">
        <v>127</v>
      </c>
      <c r="F923">
        <v>3</v>
      </c>
      <c r="G923">
        <v>3.65</v>
      </c>
      <c r="H923">
        <v>2</v>
      </c>
      <c r="I923">
        <v>2.1</v>
      </c>
      <c r="J923">
        <v>2.1</v>
      </c>
      <c r="K923">
        <v>23</v>
      </c>
      <c r="L923">
        <v>43.83</v>
      </c>
      <c r="M923">
        <v>364000</v>
      </c>
      <c r="N923">
        <v>4000</v>
      </c>
      <c r="O923" s="1">
        <v>41381</v>
      </c>
    </row>
    <row r="924" spans="1:15">
      <c r="A924" t="str">
        <f t="shared" si="14"/>
        <v>SUNTVCE390</v>
      </c>
      <c r="B924" t="s">
        <v>359</v>
      </c>
      <c r="C924" s="1">
        <v>41389</v>
      </c>
      <c r="D924">
        <v>390</v>
      </c>
      <c r="E924" t="s">
        <v>127</v>
      </c>
      <c r="F924">
        <v>4.3499999999999996</v>
      </c>
      <c r="G924">
        <v>8.15</v>
      </c>
      <c r="H924">
        <v>4</v>
      </c>
      <c r="I924">
        <v>6.6</v>
      </c>
      <c r="J924">
        <v>6.6</v>
      </c>
      <c r="K924">
        <v>23</v>
      </c>
      <c r="L924">
        <v>91.02</v>
      </c>
      <c r="M924">
        <v>13000</v>
      </c>
      <c r="N924">
        <v>-3000</v>
      </c>
      <c r="O924" s="1">
        <v>41381</v>
      </c>
    </row>
    <row r="925" spans="1:15">
      <c r="A925" t="str">
        <f t="shared" si="14"/>
        <v>VIJAYABANKPE50</v>
      </c>
      <c r="B925" t="s">
        <v>266</v>
      </c>
      <c r="C925" s="1">
        <v>41389</v>
      </c>
      <c r="D925">
        <v>50</v>
      </c>
      <c r="E925" t="s">
        <v>261</v>
      </c>
      <c r="F925">
        <v>0.6</v>
      </c>
      <c r="G925">
        <v>1.2</v>
      </c>
      <c r="H925">
        <v>0.4</v>
      </c>
      <c r="I925">
        <v>0.65</v>
      </c>
      <c r="J925">
        <v>0.65</v>
      </c>
      <c r="K925">
        <v>23</v>
      </c>
      <c r="L925">
        <v>46.57</v>
      </c>
      <c r="M925">
        <v>136000</v>
      </c>
      <c r="N925">
        <v>16000</v>
      </c>
      <c r="O925" s="1">
        <v>41381</v>
      </c>
    </row>
    <row r="926" spans="1:15">
      <c r="A926" t="str">
        <f t="shared" si="14"/>
        <v>ACCCE1150</v>
      </c>
      <c r="B926" t="s">
        <v>338</v>
      </c>
      <c r="C926" s="1">
        <v>41389</v>
      </c>
      <c r="D926">
        <v>1150</v>
      </c>
      <c r="E926" t="s">
        <v>127</v>
      </c>
      <c r="F926">
        <v>48</v>
      </c>
      <c r="G926">
        <v>57</v>
      </c>
      <c r="H926">
        <v>45</v>
      </c>
      <c r="I926">
        <v>57</v>
      </c>
      <c r="J926">
        <v>57</v>
      </c>
      <c r="K926">
        <v>22</v>
      </c>
      <c r="L926">
        <v>65.97</v>
      </c>
      <c r="M926">
        <v>9750</v>
      </c>
      <c r="N926">
        <v>-2250</v>
      </c>
      <c r="O926" s="1">
        <v>41381</v>
      </c>
    </row>
    <row r="927" spans="1:15">
      <c r="A927" t="str">
        <f t="shared" si="14"/>
        <v>AMBUJACEMCE200</v>
      </c>
      <c r="B927" t="s">
        <v>322</v>
      </c>
      <c r="C927" s="1">
        <v>41389</v>
      </c>
      <c r="D927">
        <v>200</v>
      </c>
      <c r="E927" t="s">
        <v>127</v>
      </c>
      <c r="F927">
        <v>0.45</v>
      </c>
      <c r="G927">
        <v>0.45</v>
      </c>
      <c r="H927">
        <v>0.3</v>
      </c>
      <c r="I927">
        <v>0.4</v>
      </c>
      <c r="J927">
        <v>0.4</v>
      </c>
      <c r="K927">
        <v>22</v>
      </c>
      <c r="L927">
        <v>88.18</v>
      </c>
      <c r="M927">
        <v>78000</v>
      </c>
      <c r="N927">
        <v>32000</v>
      </c>
      <c r="O927" s="1">
        <v>41381</v>
      </c>
    </row>
    <row r="928" spans="1:15">
      <c r="A928" t="str">
        <f t="shared" si="14"/>
        <v>CIPLAPE390</v>
      </c>
      <c r="B928" t="s">
        <v>336</v>
      </c>
      <c r="C928" s="1">
        <v>41389</v>
      </c>
      <c r="D928">
        <v>390</v>
      </c>
      <c r="E928" t="s">
        <v>261</v>
      </c>
      <c r="F928">
        <v>2.1</v>
      </c>
      <c r="G928">
        <v>3.6</v>
      </c>
      <c r="H928">
        <v>1.95</v>
      </c>
      <c r="I928">
        <v>1.95</v>
      </c>
      <c r="J928">
        <v>1.95</v>
      </c>
      <c r="K928">
        <v>22</v>
      </c>
      <c r="L928">
        <v>86.31</v>
      </c>
      <c r="M928">
        <v>48000</v>
      </c>
      <c r="N928">
        <v>-13000</v>
      </c>
      <c r="O928" s="1">
        <v>41381</v>
      </c>
    </row>
    <row r="929" spans="1:15">
      <c r="A929" t="str">
        <f t="shared" si="14"/>
        <v>COALINDIAPE290</v>
      </c>
      <c r="B929" t="s">
        <v>324</v>
      </c>
      <c r="C929" s="1">
        <v>41389</v>
      </c>
      <c r="D929">
        <v>290</v>
      </c>
      <c r="E929" t="s">
        <v>261</v>
      </c>
      <c r="F929">
        <v>1.9</v>
      </c>
      <c r="G929">
        <v>2.15</v>
      </c>
      <c r="H929">
        <v>1</v>
      </c>
      <c r="I929">
        <v>2.1</v>
      </c>
      <c r="J929">
        <v>2.1</v>
      </c>
      <c r="K929">
        <v>22</v>
      </c>
      <c r="L929">
        <v>64.14</v>
      </c>
      <c r="M929">
        <v>41000</v>
      </c>
      <c r="N929">
        <v>9000</v>
      </c>
      <c r="O929" s="1">
        <v>41381</v>
      </c>
    </row>
    <row r="930" spans="1:15">
      <c r="A930" t="str">
        <f t="shared" si="14"/>
        <v>FRLCE130</v>
      </c>
      <c r="B930" t="s">
        <v>555</v>
      </c>
      <c r="C930" s="1">
        <v>41389</v>
      </c>
      <c r="D930">
        <v>130</v>
      </c>
      <c r="E930" t="s">
        <v>127</v>
      </c>
      <c r="F930">
        <v>7.3</v>
      </c>
      <c r="G930">
        <v>20</v>
      </c>
      <c r="H930">
        <v>7.3</v>
      </c>
      <c r="I930">
        <v>20</v>
      </c>
      <c r="J930">
        <v>20</v>
      </c>
      <c r="K930">
        <v>22</v>
      </c>
      <c r="L930">
        <v>64.17</v>
      </c>
      <c r="M930">
        <v>6000</v>
      </c>
      <c r="N930">
        <v>6000</v>
      </c>
      <c r="O930" s="1">
        <v>41381</v>
      </c>
    </row>
    <row r="931" spans="1:15">
      <c r="A931" t="str">
        <f t="shared" si="14"/>
        <v>FRLPE170</v>
      </c>
      <c r="B931" t="s">
        <v>555</v>
      </c>
      <c r="C931" s="1">
        <v>41389</v>
      </c>
      <c r="D931">
        <v>170</v>
      </c>
      <c r="E931" t="s">
        <v>261</v>
      </c>
      <c r="F931">
        <v>33.1</v>
      </c>
      <c r="G931">
        <v>33.1</v>
      </c>
      <c r="H931">
        <v>20.5</v>
      </c>
      <c r="I931">
        <v>22.5</v>
      </c>
      <c r="J931">
        <v>22.5</v>
      </c>
      <c r="K931">
        <v>22</v>
      </c>
      <c r="L931">
        <v>86.93</v>
      </c>
      <c r="M931">
        <v>8000</v>
      </c>
      <c r="N931">
        <v>8000</v>
      </c>
      <c r="O931" s="1">
        <v>41381</v>
      </c>
    </row>
    <row r="932" spans="1:15">
      <c r="A932" t="str">
        <f t="shared" si="14"/>
        <v>GAILPE300</v>
      </c>
      <c r="B932" t="s">
        <v>364</v>
      </c>
      <c r="C932" s="1">
        <v>41389</v>
      </c>
      <c r="D932">
        <v>300</v>
      </c>
      <c r="E932" t="s">
        <v>261</v>
      </c>
      <c r="F932">
        <v>0.35</v>
      </c>
      <c r="G932">
        <v>0.45</v>
      </c>
      <c r="H932">
        <v>0.25</v>
      </c>
      <c r="I932">
        <v>0.45</v>
      </c>
      <c r="J932">
        <v>0.45</v>
      </c>
      <c r="K932">
        <v>22</v>
      </c>
      <c r="L932">
        <v>66.069999999999993</v>
      </c>
      <c r="M932">
        <v>55000</v>
      </c>
      <c r="N932">
        <v>-4000</v>
      </c>
      <c r="O932" s="1">
        <v>41381</v>
      </c>
    </row>
    <row r="933" spans="1:15">
      <c r="A933" t="str">
        <f t="shared" si="14"/>
        <v>IBREALESTCE57.5</v>
      </c>
      <c r="B933" t="s">
        <v>316</v>
      </c>
      <c r="C933" s="1">
        <v>41389</v>
      </c>
      <c r="D933">
        <v>57.5</v>
      </c>
      <c r="E933" t="s">
        <v>127</v>
      </c>
      <c r="F933">
        <v>3</v>
      </c>
      <c r="G933">
        <v>4.6500000000000004</v>
      </c>
      <c r="H933">
        <v>3</v>
      </c>
      <c r="I933">
        <v>3.25</v>
      </c>
      <c r="J933">
        <v>3.25</v>
      </c>
      <c r="K933">
        <v>22</v>
      </c>
      <c r="L933">
        <v>54.03</v>
      </c>
      <c r="M933">
        <v>244000</v>
      </c>
      <c r="N933">
        <v>-8000</v>
      </c>
      <c r="O933" s="1">
        <v>41381</v>
      </c>
    </row>
    <row r="934" spans="1:15">
      <c r="A934" t="str">
        <f t="shared" si="14"/>
        <v>LTCE1380</v>
      </c>
      <c r="B934" t="s">
        <v>289</v>
      </c>
      <c r="C934" s="1">
        <v>41389</v>
      </c>
      <c r="D934">
        <v>1380</v>
      </c>
      <c r="E934" t="s">
        <v>127</v>
      </c>
      <c r="F934">
        <v>73</v>
      </c>
      <c r="G934">
        <v>73</v>
      </c>
      <c r="H934">
        <v>42.65</v>
      </c>
      <c r="I934">
        <v>54.1</v>
      </c>
      <c r="J934">
        <v>54.1</v>
      </c>
      <c r="K934">
        <v>22</v>
      </c>
      <c r="L934">
        <v>78.89</v>
      </c>
      <c r="M934">
        <v>19500</v>
      </c>
      <c r="N934">
        <v>-1750</v>
      </c>
      <c r="O934" s="1">
        <v>41381</v>
      </c>
    </row>
    <row r="935" spans="1:15">
      <c r="A935" t="str">
        <f t="shared" si="14"/>
        <v>SESAGOAPE135</v>
      </c>
      <c r="B935" t="s">
        <v>369</v>
      </c>
      <c r="C935" s="1">
        <v>41389</v>
      </c>
      <c r="D935">
        <v>135</v>
      </c>
      <c r="E935" t="s">
        <v>261</v>
      </c>
      <c r="F935">
        <v>1.05</v>
      </c>
      <c r="G935">
        <v>1.05</v>
      </c>
      <c r="H935">
        <v>0.55000000000000004</v>
      </c>
      <c r="I935">
        <v>0.6</v>
      </c>
      <c r="J935">
        <v>0.6</v>
      </c>
      <c r="K935">
        <v>22</v>
      </c>
      <c r="L935">
        <v>59.75</v>
      </c>
      <c r="M935">
        <v>66000</v>
      </c>
      <c r="N935">
        <v>6000</v>
      </c>
      <c r="O935" s="1">
        <v>41381</v>
      </c>
    </row>
    <row r="936" spans="1:15">
      <c r="A936" t="str">
        <f t="shared" si="14"/>
        <v>ALBKPE135</v>
      </c>
      <c r="B936" t="s">
        <v>356</v>
      </c>
      <c r="C936" s="1">
        <v>41389</v>
      </c>
      <c r="D936">
        <v>135</v>
      </c>
      <c r="E936" t="s">
        <v>261</v>
      </c>
      <c r="F936">
        <v>2.7</v>
      </c>
      <c r="G936">
        <v>3.5</v>
      </c>
      <c r="H936">
        <v>1.75</v>
      </c>
      <c r="I936">
        <v>2.5</v>
      </c>
      <c r="J936">
        <v>2.5</v>
      </c>
      <c r="K936">
        <v>21</v>
      </c>
      <c r="L936">
        <v>57.68</v>
      </c>
      <c r="M936">
        <v>12000</v>
      </c>
      <c r="N936">
        <v>10000</v>
      </c>
      <c r="O936" s="1">
        <v>41381</v>
      </c>
    </row>
    <row r="937" spans="1:15">
      <c r="A937" t="str">
        <f t="shared" si="14"/>
        <v>APOLLOTYRECE85</v>
      </c>
      <c r="B937" t="s">
        <v>333</v>
      </c>
      <c r="C937" s="1">
        <v>41389</v>
      </c>
      <c r="D937">
        <v>85</v>
      </c>
      <c r="E937" t="s">
        <v>127</v>
      </c>
      <c r="F937">
        <v>2.65</v>
      </c>
      <c r="G937">
        <v>2.75</v>
      </c>
      <c r="H937">
        <v>2</v>
      </c>
      <c r="I937">
        <v>2.1</v>
      </c>
      <c r="J937">
        <v>2.1</v>
      </c>
      <c r="K937">
        <v>21</v>
      </c>
      <c r="L937">
        <v>73.489999999999995</v>
      </c>
      <c r="M937">
        <v>204000</v>
      </c>
      <c r="N937">
        <v>-20000</v>
      </c>
      <c r="O937" s="1">
        <v>41381</v>
      </c>
    </row>
    <row r="938" spans="1:15">
      <c r="A938" t="str">
        <f t="shared" si="14"/>
        <v>AXISBANKCE1340</v>
      </c>
      <c r="B938" t="s">
        <v>295</v>
      </c>
      <c r="C938" s="1">
        <v>41389</v>
      </c>
      <c r="D938">
        <v>1340</v>
      </c>
      <c r="E938" t="s">
        <v>127</v>
      </c>
      <c r="F938">
        <v>52</v>
      </c>
      <c r="G938">
        <v>57.5</v>
      </c>
      <c r="H938">
        <v>47</v>
      </c>
      <c r="I938">
        <v>50.95</v>
      </c>
      <c r="J938">
        <v>50.95</v>
      </c>
      <c r="K938">
        <v>21</v>
      </c>
      <c r="L938">
        <v>73.010000000000005</v>
      </c>
      <c r="M938">
        <v>33250</v>
      </c>
      <c r="N938">
        <v>-1000</v>
      </c>
      <c r="O938" s="1">
        <v>41381</v>
      </c>
    </row>
    <row r="939" spans="1:15">
      <c r="A939" t="str">
        <f t="shared" si="14"/>
        <v>BHELCE205</v>
      </c>
      <c r="B939" t="s">
        <v>299</v>
      </c>
      <c r="C939" s="1">
        <v>41389</v>
      </c>
      <c r="D939">
        <v>205</v>
      </c>
      <c r="E939" t="s">
        <v>127</v>
      </c>
      <c r="F939">
        <v>0.4</v>
      </c>
      <c r="G939">
        <v>0.4</v>
      </c>
      <c r="H939">
        <v>0.25</v>
      </c>
      <c r="I939">
        <v>0.3</v>
      </c>
      <c r="J939">
        <v>0.3</v>
      </c>
      <c r="K939">
        <v>21</v>
      </c>
      <c r="L939">
        <v>43.12</v>
      </c>
      <c r="M939">
        <v>87000</v>
      </c>
      <c r="N939">
        <v>-1000</v>
      </c>
      <c r="O939" s="1">
        <v>41381</v>
      </c>
    </row>
    <row r="940" spans="1:15">
      <c r="A940" t="str">
        <f t="shared" si="14"/>
        <v>CENTURYTEXPE280</v>
      </c>
      <c r="B940" t="s">
        <v>267</v>
      </c>
      <c r="C940" s="1">
        <v>41389</v>
      </c>
      <c r="D940">
        <v>280</v>
      </c>
      <c r="E940" t="s">
        <v>261</v>
      </c>
      <c r="F940">
        <v>1.5</v>
      </c>
      <c r="G940">
        <v>4.0999999999999996</v>
      </c>
      <c r="H940">
        <v>1.4</v>
      </c>
      <c r="I940">
        <v>2.2999999999999998</v>
      </c>
      <c r="J940">
        <v>2.2999999999999998</v>
      </c>
      <c r="K940">
        <v>21</v>
      </c>
      <c r="L940">
        <v>59.27</v>
      </c>
      <c r="M940">
        <v>30000</v>
      </c>
      <c r="N940">
        <v>1000</v>
      </c>
      <c r="O940" s="1">
        <v>41381</v>
      </c>
    </row>
    <row r="941" spans="1:15">
      <c r="A941" t="str">
        <f t="shared" si="14"/>
        <v>COALINDIACE320</v>
      </c>
      <c r="B941" t="s">
        <v>324</v>
      </c>
      <c r="C941" s="1">
        <v>41389</v>
      </c>
      <c r="D941">
        <v>320</v>
      </c>
      <c r="E941" t="s">
        <v>127</v>
      </c>
      <c r="F941">
        <v>0.5</v>
      </c>
      <c r="G941">
        <v>0.6</v>
      </c>
      <c r="H941">
        <v>0.4</v>
      </c>
      <c r="I941">
        <v>0.45</v>
      </c>
      <c r="J941">
        <v>0.45</v>
      </c>
      <c r="K941">
        <v>21</v>
      </c>
      <c r="L941">
        <v>67.3</v>
      </c>
      <c r="M941">
        <v>306000</v>
      </c>
      <c r="N941">
        <v>-15000</v>
      </c>
      <c r="O941" s="1">
        <v>41381</v>
      </c>
    </row>
    <row r="942" spans="1:15">
      <c r="A942" t="str">
        <f t="shared" si="14"/>
        <v>HDFCBANKCE620</v>
      </c>
      <c r="B942" t="s">
        <v>329</v>
      </c>
      <c r="C942" s="1">
        <v>41389</v>
      </c>
      <c r="D942">
        <v>620</v>
      </c>
      <c r="E942" t="s">
        <v>127</v>
      </c>
      <c r="F942">
        <v>47</v>
      </c>
      <c r="G942">
        <v>50</v>
      </c>
      <c r="H942">
        <v>40</v>
      </c>
      <c r="I942">
        <v>42.25</v>
      </c>
      <c r="J942">
        <v>42.25</v>
      </c>
      <c r="K942">
        <v>21</v>
      </c>
      <c r="L942">
        <v>69.680000000000007</v>
      </c>
      <c r="M942">
        <v>68000</v>
      </c>
      <c r="N942">
        <v>-3500</v>
      </c>
      <c r="O942" s="1">
        <v>41381</v>
      </c>
    </row>
    <row r="943" spans="1:15">
      <c r="A943" t="str">
        <f t="shared" si="14"/>
        <v>HDILPE50</v>
      </c>
      <c r="B943" t="s">
        <v>297</v>
      </c>
      <c r="C943" s="1">
        <v>41389</v>
      </c>
      <c r="D943">
        <v>50</v>
      </c>
      <c r="E943" t="s">
        <v>261</v>
      </c>
      <c r="F943">
        <v>2.75</v>
      </c>
      <c r="G943">
        <v>2.75</v>
      </c>
      <c r="H943">
        <v>1.8</v>
      </c>
      <c r="I943">
        <v>2.7</v>
      </c>
      <c r="J943">
        <v>2.7</v>
      </c>
      <c r="K943">
        <v>21</v>
      </c>
      <c r="L943">
        <v>43.91</v>
      </c>
      <c r="M943">
        <v>1252000</v>
      </c>
      <c r="N943">
        <v>-12000</v>
      </c>
      <c r="O943" s="1">
        <v>41381</v>
      </c>
    </row>
    <row r="944" spans="1:15">
      <c r="A944" t="str">
        <f t="shared" si="14"/>
        <v>IBREALESTPE57.5</v>
      </c>
      <c r="B944" t="s">
        <v>316</v>
      </c>
      <c r="C944" s="1">
        <v>41389</v>
      </c>
      <c r="D944">
        <v>57.5</v>
      </c>
      <c r="E944" t="s">
        <v>261</v>
      </c>
      <c r="F944">
        <v>0.55000000000000004</v>
      </c>
      <c r="G944">
        <v>1.1000000000000001</v>
      </c>
      <c r="H944">
        <v>0.35</v>
      </c>
      <c r="I944">
        <v>0.85</v>
      </c>
      <c r="J944">
        <v>0.85</v>
      </c>
      <c r="K944">
        <v>21</v>
      </c>
      <c r="L944">
        <v>48.81</v>
      </c>
      <c r="M944">
        <v>100000</v>
      </c>
      <c r="N944">
        <v>40000</v>
      </c>
      <c r="O944" s="1">
        <v>41381</v>
      </c>
    </row>
    <row r="945" spans="1:15">
      <c r="A945" t="str">
        <f t="shared" si="14"/>
        <v>ICICIBANKPE920</v>
      </c>
      <c r="B945" t="s">
        <v>290</v>
      </c>
      <c r="C945" s="1">
        <v>41389</v>
      </c>
      <c r="D945">
        <v>920</v>
      </c>
      <c r="E945" t="s">
        <v>261</v>
      </c>
      <c r="F945">
        <v>0.3</v>
      </c>
      <c r="G945">
        <v>0.3</v>
      </c>
      <c r="H945">
        <v>0.25</v>
      </c>
      <c r="I945">
        <v>0.25</v>
      </c>
      <c r="J945">
        <v>0.25</v>
      </c>
      <c r="K945">
        <v>21</v>
      </c>
      <c r="L945">
        <v>48.31</v>
      </c>
      <c r="M945">
        <v>75000</v>
      </c>
      <c r="N945">
        <v>-5250</v>
      </c>
      <c r="O945" s="1">
        <v>41381</v>
      </c>
    </row>
    <row r="946" spans="1:15">
      <c r="A946" t="str">
        <f t="shared" si="14"/>
        <v>IGLPE250</v>
      </c>
      <c r="B946" t="s">
        <v>376</v>
      </c>
      <c r="C946" s="1">
        <v>41389</v>
      </c>
      <c r="D946">
        <v>250</v>
      </c>
      <c r="E946" t="s">
        <v>261</v>
      </c>
      <c r="F946">
        <v>0.6</v>
      </c>
      <c r="G946">
        <v>1</v>
      </c>
      <c r="H946">
        <v>0.3</v>
      </c>
      <c r="I946">
        <v>0.4</v>
      </c>
      <c r="J946">
        <v>0.4</v>
      </c>
      <c r="K946">
        <v>21</v>
      </c>
      <c r="L946">
        <v>52.6</v>
      </c>
      <c r="M946">
        <v>43000</v>
      </c>
      <c r="N946">
        <v>-6000</v>
      </c>
      <c r="O946" s="1">
        <v>41381</v>
      </c>
    </row>
    <row r="947" spans="1:15">
      <c r="A947" t="str">
        <f t="shared" si="14"/>
        <v>ITCPE320</v>
      </c>
      <c r="B947" t="s">
        <v>300</v>
      </c>
      <c r="C947" s="1">
        <v>41389</v>
      </c>
      <c r="D947">
        <v>320</v>
      </c>
      <c r="E947" t="s">
        <v>261</v>
      </c>
      <c r="F947">
        <v>13.25</v>
      </c>
      <c r="G947">
        <v>13.25</v>
      </c>
      <c r="H947">
        <v>8.0500000000000007</v>
      </c>
      <c r="I947">
        <v>8.75</v>
      </c>
      <c r="J947">
        <v>8.75</v>
      </c>
      <c r="K947">
        <v>21</v>
      </c>
      <c r="L947">
        <v>69.239999999999995</v>
      </c>
      <c r="M947">
        <v>39000</v>
      </c>
      <c r="N947">
        <v>-4000</v>
      </c>
      <c r="O947" s="1">
        <v>41381</v>
      </c>
    </row>
    <row r="948" spans="1:15">
      <c r="A948" t="str">
        <f t="shared" si="14"/>
        <v>MARUTICE1400</v>
      </c>
      <c r="B948" t="s">
        <v>307</v>
      </c>
      <c r="C948" s="1">
        <v>41389</v>
      </c>
      <c r="D948">
        <v>1400</v>
      </c>
      <c r="E948" t="s">
        <v>127</v>
      </c>
      <c r="F948">
        <v>85.6</v>
      </c>
      <c r="G948">
        <v>105</v>
      </c>
      <c r="H948">
        <v>77</v>
      </c>
      <c r="I948">
        <v>100.5</v>
      </c>
      <c r="J948">
        <v>100.5</v>
      </c>
      <c r="K948">
        <v>21</v>
      </c>
      <c r="L948">
        <v>78.48</v>
      </c>
      <c r="M948">
        <v>45000</v>
      </c>
      <c r="N948">
        <v>-750</v>
      </c>
      <c r="O948" s="1">
        <v>41381</v>
      </c>
    </row>
    <row r="949" spans="1:15">
      <c r="A949" t="str">
        <f t="shared" si="14"/>
        <v>PFCPE180</v>
      </c>
      <c r="B949" t="s">
        <v>319</v>
      </c>
      <c r="C949" s="1">
        <v>41389</v>
      </c>
      <c r="D949">
        <v>180</v>
      </c>
      <c r="E949" t="s">
        <v>261</v>
      </c>
      <c r="F949">
        <v>0.5</v>
      </c>
      <c r="G949">
        <v>0.9</v>
      </c>
      <c r="H949">
        <v>0.4</v>
      </c>
      <c r="I949">
        <v>0.8</v>
      </c>
      <c r="J949">
        <v>0.8</v>
      </c>
      <c r="K949">
        <v>21</v>
      </c>
      <c r="L949">
        <v>75.87</v>
      </c>
      <c r="M949">
        <v>164000</v>
      </c>
      <c r="N949">
        <v>-12000</v>
      </c>
      <c r="O949" s="1">
        <v>41381</v>
      </c>
    </row>
    <row r="950" spans="1:15">
      <c r="A950" t="str">
        <f t="shared" si="14"/>
        <v>RCOMPE90</v>
      </c>
      <c r="B950" t="s">
        <v>294</v>
      </c>
      <c r="C950" s="1">
        <v>41389</v>
      </c>
      <c r="D950">
        <v>90</v>
      </c>
      <c r="E950" t="s">
        <v>261</v>
      </c>
      <c r="F950">
        <v>7.55</v>
      </c>
      <c r="G950">
        <v>8.6999999999999993</v>
      </c>
      <c r="H950">
        <v>7.5</v>
      </c>
      <c r="I950">
        <v>8.5</v>
      </c>
      <c r="J950">
        <v>8.5</v>
      </c>
      <c r="K950">
        <v>21</v>
      </c>
      <c r="L950">
        <v>82.44</v>
      </c>
      <c r="M950">
        <v>156000</v>
      </c>
      <c r="N950">
        <v>76000</v>
      </c>
      <c r="O950" s="1">
        <v>41381</v>
      </c>
    </row>
    <row r="951" spans="1:15">
      <c r="A951" t="str">
        <f t="shared" si="14"/>
        <v>RPOWERCE77.5</v>
      </c>
      <c r="B951" t="s">
        <v>315</v>
      </c>
      <c r="C951" s="1">
        <v>41389</v>
      </c>
      <c r="D951">
        <v>77.5</v>
      </c>
      <c r="E951" t="s">
        <v>127</v>
      </c>
      <c r="F951">
        <v>0.6</v>
      </c>
      <c r="G951">
        <v>0.9</v>
      </c>
      <c r="H951">
        <v>0.3</v>
      </c>
      <c r="I951">
        <v>0.35</v>
      </c>
      <c r="J951">
        <v>0.35</v>
      </c>
      <c r="K951">
        <v>21</v>
      </c>
      <c r="L951">
        <v>65.59</v>
      </c>
      <c r="M951">
        <v>64000</v>
      </c>
      <c r="N951">
        <v>24000</v>
      </c>
      <c r="O951" s="1">
        <v>41381</v>
      </c>
    </row>
    <row r="952" spans="1:15">
      <c r="A952" t="str">
        <f t="shared" si="14"/>
        <v>TATAPOWERCE105</v>
      </c>
      <c r="B952" t="s">
        <v>362</v>
      </c>
      <c r="C952" s="1">
        <v>41389</v>
      </c>
      <c r="D952">
        <v>105</v>
      </c>
      <c r="E952" t="s">
        <v>127</v>
      </c>
      <c r="F952">
        <v>0.25</v>
      </c>
      <c r="G952">
        <v>0.3</v>
      </c>
      <c r="H952">
        <v>0.1</v>
      </c>
      <c r="I952">
        <v>0.1</v>
      </c>
      <c r="J952">
        <v>0.1</v>
      </c>
      <c r="K952">
        <v>21</v>
      </c>
      <c r="L952">
        <v>88.36</v>
      </c>
      <c r="M952">
        <v>308000</v>
      </c>
      <c r="N952">
        <v>-4000</v>
      </c>
      <c r="O952" s="1">
        <v>41381</v>
      </c>
    </row>
    <row r="953" spans="1:15">
      <c r="A953" t="str">
        <f t="shared" si="14"/>
        <v>TITANCE270</v>
      </c>
      <c r="B953" t="s">
        <v>334</v>
      </c>
      <c r="C953" s="1">
        <v>41389</v>
      </c>
      <c r="D953">
        <v>270</v>
      </c>
      <c r="E953" t="s">
        <v>127</v>
      </c>
      <c r="F953">
        <v>0.95</v>
      </c>
      <c r="G953">
        <v>1</v>
      </c>
      <c r="H953">
        <v>0.7</v>
      </c>
      <c r="I953">
        <v>0.85</v>
      </c>
      <c r="J953">
        <v>0.85</v>
      </c>
      <c r="K953">
        <v>21</v>
      </c>
      <c r="L953">
        <v>56.86</v>
      </c>
      <c r="M953">
        <v>107000</v>
      </c>
      <c r="N953">
        <v>17000</v>
      </c>
      <c r="O953" s="1">
        <v>41381</v>
      </c>
    </row>
    <row r="954" spans="1:15">
      <c r="A954" t="str">
        <f t="shared" si="14"/>
        <v>WIPROCE460</v>
      </c>
      <c r="B954" t="s">
        <v>331</v>
      </c>
      <c r="C954" s="1">
        <v>41389</v>
      </c>
      <c r="D954">
        <v>460</v>
      </c>
      <c r="E954" t="s">
        <v>127</v>
      </c>
      <c r="F954">
        <v>0.45</v>
      </c>
      <c r="G954">
        <v>0.45</v>
      </c>
      <c r="H954">
        <v>0.3</v>
      </c>
      <c r="I954">
        <v>0.35</v>
      </c>
      <c r="J954">
        <v>0.35</v>
      </c>
      <c r="K954">
        <v>21</v>
      </c>
      <c r="L954">
        <v>48.33</v>
      </c>
      <c r="M954">
        <v>76000</v>
      </c>
      <c r="N954">
        <v>-4500</v>
      </c>
      <c r="O954" s="1">
        <v>41381</v>
      </c>
    </row>
    <row r="955" spans="1:15">
      <c r="A955" t="str">
        <f t="shared" si="14"/>
        <v>YESBANKPE410</v>
      </c>
      <c r="B955" t="s">
        <v>302</v>
      </c>
      <c r="C955" s="1">
        <v>41389</v>
      </c>
      <c r="D955">
        <v>410</v>
      </c>
      <c r="E955" t="s">
        <v>261</v>
      </c>
      <c r="F955">
        <v>0.9</v>
      </c>
      <c r="G955">
        <v>0.9</v>
      </c>
      <c r="H955">
        <v>0.35</v>
      </c>
      <c r="I955">
        <v>0.5</v>
      </c>
      <c r="J955">
        <v>0.5</v>
      </c>
      <c r="K955">
        <v>21</v>
      </c>
      <c r="L955">
        <v>86.22</v>
      </c>
      <c r="M955">
        <v>37000</v>
      </c>
      <c r="N955">
        <v>-4000</v>
      </c>
      <c r="O955" s="1">
        <v>41381</v>
      </c>
    </row>
    <row r="956" spans="1:15">
      <c r="A956" t="str">
        <f t="shared" si="14"/>
        <v>AUROPHARMAPE185</v>
      </c>
      <c r="B956" t="s">
        <v>340</v>
      </c>
      <c r="C956" s="1">
        <v>41389</v>
      </c>
      <c r="D956">
        <v>185</v>
      </c>
      <c r="E956" t="s">
        <v>261</v>
      </c>
      <c r="F956">
        <v>4.5999999999999996</v>
      </c>
      <c r="G956">
        <v>6.35</v>
      </c>
      <c r="H956">
        <v>3.55</v>
      </c>
      <c r="I956">
        <v>4.75</v>
      </c>
      <c r="J956">
        <v>4.75</v>
      </c>
      <c r="K956">
        <v>20</v>
      </c>
      <c r="L956">
        <v>75.819999999999993</v>
      </c>
      <c r="M956">
        <v>10000</v>
      </c>
      <c r="N956">
        <v>8000</v>
      </c>
      <c r="O956" s="1">
        <v>41381</v>
      </c>
    </row>
    <row r="957" spans="1:15">
      <c r="A957" t="str">
        <f t="shared" si="14"/>
        <v>AXISBANKCE1250</v>
      </c>
      <c r="B957" t="s">
        <v>295</v>
      </c>
      <c r="C957" s="1">
        <v>41389</v>
      </c>
      <c r="D957">
        <v>1250</v>
      </c>
      <c r="E957" t="s">
        <v>127</v>
      </c>
      <c r="F957">
        <v>109</v>
      </c>
      <c r="G957">
        <v>142</v>
      </c>
      <c r="H957">
        <v>105.75</v>
      </c>
      <c r="I957">
        <v>133</v>
      </c>
      <c r="J957">
        <v>133</v>
      </c>
      <c r="K957">
        <v>20</v>
      </c>
      <c r="L957">
        <v>68.94</v>
      </c>
      <c r="M957">
        <v>74750</v>
      </c>
      <c r="N957">
        <v>-3750</v>
      </c>
      <c r="O957" s="1">
        <v>41381</v>
      </c>
    </row>
    <row r="958" spans="1:15">
      <c r="A958" t="str">
        <f t="shared" si="14"/>
        <v>CAIRNCE295</v>
      </c>
      <c r="B958" t="s">
        <v>312</v>
      </c>
      <c r="C958" s="1">
        <v>41389</v>
      </c>
      <c r="D958">
        <v>295</v>
      </c>
      <c r="E958" t="s">
        <v>127</v>
      </c>
      <c r="F958">
        <v>4.05</v>
      </c>
      <c r="G958">
        <v>4.0999999999999996</v>
      </c>
      <c r="H958">
        <v>3.4</v>
      </c>
      <c r="I958">
        <v>4</v>
      </c>
      <c r="J958">
        <v>4</v>
      </c>
      <c r="K958">
        <v>20</v>
      </c>
      <c r="L958">
        <v>59.74</v>
      </c>
      <c r="M958">
        <v>59000</v>
      </c>
      <c r="N958">
        <v>-9000</v>
      </c>
      <c r="O958" s="1">
        <v>41381</v>
      </c>
    </row>
    <row r="959" spans="1:15">
      <c r="A959" t="str">
        <f t="shared" si="14"/>
        <v>CAIRNCE310</v>
      </c>
      <c r="B959" t="s">
        <v>312</v>
      </c>
      <c r="C959" s="1">
        <v>41389</v>
      </c>
      <c r="D959">
        <v>310</v>
      </c>
      <c r="E959" t="s">
        <v>127</v>
      </c>
      <c r="F959">
        <v>1.25</v>
      </c>
      <c r="G959">
        <v>1.25</v>
      </c>
      <c r="H959">
        <v>0.95</v>
      </c>
      <c r="I959">
        <v>1.2</v>
      </c>
      <c r="J959">
        <v>1.2</v>
      </c>
      <c r="K959">
        <v>20</v>
      </c>
      <c r="L959">
        <v>62.22</v>
      </c>
      <c r="M959">
        <v>79000</v>
      </c>
      <c r="N959">
        <v>1000</v>
      </c>
      <c r="O959" s="1">
        <v>41381</v>
      </c>
    </row>
    <row r="960" spans="1:15">
      <c r="A960" t="str">
        <f t="shared" si="14"/>
        <v>GMRINFRAPE22.5</v>
      </c>
      <c r="B960" t="s">
        <v>332</v>
      </c>
      <c r="C960" s="1">
        <v>41389</v>
      </c>
      <c r="D960">
        <v>22.5</v>
      </c>
      <c r="E960" t="s">
        <v>261</v>
      </c>
      <c r="F960">
        <v>0.65</v>
      </c>
      <c r="G960">
        <v>1.1499999999999999</v>
      </c>
      <c r="H960">
        <v>0.6</v>
      </c>
      <c r="I960">
        <v>0.95</v>
      </c>
      <c r="J960">
        <v>0.95</v>
      </c>
      <c r="K960">
        <v>20</v>
      </c>
      <c r="L960">
        <v>46.42</v>
      </c>
      <c r="M960">
        <v>390000</v>
      </c>
      <c r="N960">
        <v>40000</v>
      </c>
      <c r="O960" s="1">
        <v>41381</v>
      </c>
    </row>
    <row r="961" spans="1:15">
      <c r="A961" t="str">
        <f t="shared" si="14"/>
        <v>IDFCCE145</v>
      </c>
      <c r="B961" t="s">
        <v>303</v>
      </c>
      <c r="C961" s="1">
        <v>41389</v>
      </c>
      <c r="D961">
        <v>145</v>
      </c>
      <c r="E961" t="s">
        <v>127</v>
      </c>
      <c r="F961">
        <v>9.5</v>
      </c>
      <c r="G961">
        <v>11.25</v>
      </c>
      <c r="H961">
        <v>8.9</v>
      </c>
      <c r="I961">
        <v>9.5</v>
      </c>
      <c r="J961">
        <v>9.5</v>
      </c>
      <c r="K961">
        <v>20</v>
      </c>
      <c r="L961">
        <v>61.94</v>
      </c>
      <c r="M961">
        <v>108000</v>
      </c>
      <c r="N961">
        <v>-24000</v>
      </c>
      <c r="O961" s="1">
        <v>41381</v>
      </c>
    </row>
    <row r="962" spans="1:15">
      <c r="A962" t="str">
        <f t="shared" si="14"/>
        <v>INDUSINDBKCE460</v>
      </c>
      <c r="B962" t="s">
        <v>383</v>
      </c>
      <c r="C962" s="1">
        <v>41389</v>
      </c>
      <c r="D962">
        <v>460</v>
      </c>
      <c r="E962" t="s">
        <v>127</v>
      </c>
      <c r="F962">
        <v>1.4</v>
      </c>
      <c r="G962">
        <v>1.45</v>
      </c>
      <c r="H962">
        <v>1.05</v>
      </c>
      <c r="I962">
        <v>1.2</v>
      </c>
      <c r="J962">
        <v>1.2</v>
      </c>
      <c r="K962">
        <v>20</v>
      </c>
      <c r="L962">
        <v>92.24</v>
      </c>
      <c r="M962">
        <v>19000</v>
      </c>
      <c r="N962">
        <v>7000</v>
      </c>
      <c r="O962" s="1">
        <v>41381</v>
      </c>
    </row>
    <row r="963" spans="1:15">
      <c r="A963" t="str">
        <f t="shared" ref="A963:A1026" si="15">B963&amp;E963&amp;D963</f>
        <v>INDUSINDBKPE390</v>
      </c>
      <c r="B963" t="s">
        <v>383</v>
      </c>
      <c r="C963" s="1">
        <v>41389</v>
      </c>
      <c r="D963">
        <v>390</v>
      </c>
      <c r="E963" t="s">
        <v>261</v>
      </c>
      <c r="F963">
        <v>2.7</v>
      </c>
      <c r="G963">
        <v>2.9</v>
      </c>
      <c r="H963">
        <v>1.45</v>
      </c>
      <c r="I963">
        <v>1.65</v>
      </c>
      <c r="J963">
        <v>1.65</v>
      </c>
      <c r="K963">
        <v>20</v>
      </c>
      <c r="L963">
        <v>78.430000000000007</v>
      </c>
      <c r="M963">
        <v>15000</v>
      </c>
      <c r="N963">
        <v>3000</v>
      </c>
      <c r="O963" s="1">
        <v>41381</v>
      </c>
    </row>
    <row r="964" spans="1:15">
      <c r="A964" t="str">
        <f t="shared" si="15"/>
        <v>IRBPE120</v>
      </c>
      <c r="B964" t="s">
        <v>360</v>
      </c>
      <c r="C964" s="1">
        <v>41389</v>
      </c>
      <c r="D964">
        <v>120</v>
      </c>
      <c r="E964" t="s">
        <v>261</v>
      </c>
      <c r="F964">
        <v>2.75</v>
      </c>
      <c r="G964">
        <v>3.5</v>
      </c>
      <c r="H964">
        <v>2.15</v>
      </c>
      <c r="I964">
        <v>3.15</v>
      </c>
      <c r="J964">
        <v>3.15</v>
      </c>
      <c r="K964">
        <v>20</v>
      </c>
      <c r="L964">
        <v>49.09</v>
      </c>
      <c r="M964">
        <v>56000</v>
      </c>
      <c r="N964">
        <v>4000</v>
      </c>
      <c r="O964" s="1">
        <v>41381</v>
      </c>
    </row>
    <row r="965" spans="1:15">
      <c r="A965" t="str">
        <f t="shared" si="15"/>
        <v>ITCCE295</v>
      </c>
      <c r="B965" t="s">
        <v>300</v>
      </c>
      <c r="C965" s="1">
        <v>41389</v>
      </c>
      <c r="D965">
        <v>295</v>
      </c>
      <c r="E965" t="s">
        <v>127</v>
      </c>
      <c r="F965">
        <v>14.6</v>
      </c>
      <c r="G965">
        <v>18.75</v>
      </c>
      <c r="H965">
        <v>14.55</v>
      </c>
      <c r="I965">
        <v>18.75</v>
      </c>
      <c r="J965">
        <v>18.75</v>
      </c>
      <c r="K965">
        <v>20</v>
      </c>
      <c r="L965">
        <v>62.23</v>
      </c>
      <c r="M965">
        <v>156000</v>
      </c>
      <c r="N965">
        <v>-5000</v>
      </c>
      <c r="O965" s="1">
        <v>41381</v>
      </c>
    </row>
    <row r="966" spans="1:15">
      <c r="A966" t="str">
        <f t="shared" si="15"/>
        <v>ITCPE270</v>
      </c>
      <c r="B966" t="s">
        <v>300</v>
      </c>
      <c r="C966" s="1">
        <v>41389</v>
      </c>
      <c r="D966">
        <v>270</v>
      </c>
      <c r="E966" t="s">
        <v>261</v>
      </c>
      <c r="F966">
        <v>0.15</v>
      </c>
      <c r="G966">
        <v>0.15</v>
      </c>
      <c r="H966">
        <v>0.1</v>
      </c>
      <c r="I966">
        <v>0.1</v>
      </c>
      <c r="J966">
        <v>0.1</v>
      </c>
      <c r="K966">
        <v>20</v>
      </c>
      <c r="L966">
        <v>54.02</v>
      </c>
      <c r="M966">
        <v>192000</v>
      </c>
      <c r="N966">
        <v>-2000</v>
      </c>
      <c r="O966" s="1">
        <v>41381</v>
      </c>
    </row>
    <row r="967" spans="1:15">
      <c r="A967" t="str">
        <f t="shared" si="15"/>
        <v>JSWENERGYCE60</v>
      </c>
      <c r="B967" t="s">
        <v>416</v>
      </c>
      <c r="C967" s="1">
        <v>41389</v>
      </c>
      <c r="D967">
        <v>60</v>
      </c>
      <c r="E967" t="s">
        <v>127</v>
      </c>
      <c r="F967">
        <v>1.7</v>
      </c>
      <c r="G967">
        <v>2.65</v>
      </c>
      <c r="H967">
        <v>1.7</v>
      </c>
      <c r="I967">
        <v>2</v>
      </c>
      <c r="J967">
        <v>2</v>
      </c>
      <c r="K967">
        <v>20</v>
      </c>
      <c r="L967">
        <v>49.77</v>
      </c>
      <c r="M967">
        <v>76000</v>
      </c>
      <c r="N967">
        <v>4000</v>
      </c>
      <c r="O967" s="1">
        <v>41381</v>
      </c>
    </row>
    <row r="968" spans="1:15">
      <c r="A968" t="str">
        <f t="shared" si="15"/>
        <v>LUPINCE670</v>
      </c>
      <c r="B968" t="s">
        <v>354</v>
      </c>
      <c r="C968" s="1">
        <v>41389</v>
      </c>
      <c r="D968">
        <v>670</v>
      </c>
      <c r="E968" t="s">
        <v>127</v>
      </c>
      <c r="F968">
        <v>7.9</v>
      </c>
      <c r="G968">
        <v>12.9</v>
      </c>
      <c r="H968">
        <v>7.9</v>
      </c>
      <c r="I968">
        <v>11.5</v>
      </c>
      <c r="J968">
        <v>11.5</v>
      </c>
      <c r="K968">
        <v>20</v>
      </c>
      <c r="L968">
        <v>68.02</v>
      </c>
      <c r="M968">
        <v>3500</v>
      </c>
      <c r="N968">
        <v>-2000</v>
      </c>
      <c r="O968" s="1">
        <v>41381</v>
      </c>
    </row>
    <row r="969" spans="1:15">
      <c r="A969" t="str">
        <f t="shared" si="15"/>
        <v>MARUTICE1580</v>
      </c>
      <c r="B969" t="s">
        <v>307</v>
      </c>
      <c r="C969" s="1">
        <v>41389</v>
      </c>
      <c r="D969">
        <v>1580</v>
      </c>
      <c r="E969" t="s">
        <v>127</v>
      </c>
      <c r="F969">
        <v>3.5</v>
      </c>
      <c r="G969">
        <v>40.85</v>
      </c>
      <c r="H969">
        <v>1.5</v>
      </c>
      <c r="I969">
        <v>5.0999999999999996</v>
      </c>
      <c r="J969">
        <v>5.0999999999999996</v>
      </c>
      <c r="K969">
        <v>20</v>
      </c>
      <c r="L969">
        <v>79.3</v>
      </c>
      <c r="M969">
        <v>1750</v>
      </c>
      <c r="N969">
        <v>1750</v>
      </c>
      <c r="O969" s="1">
        <v>41381</v>
      </c>
    </row>
    <row r="970" spans="1:15">
      <c r="A970" t="str">
        <f t="shared" si="15"/>
        <v>MCDOWELL-NCE1700</v>
      </c>
      <c r="B970" t="s">
        <v>132</v>
      </c>
      <c r="C970" s="1">
        <v>41389</v>
      </c>
      <c r="D970">
        <v>1700</v>
      </c>
      <c r="E970" t="s">
        <v>127</v>
      </c>
      <c r="F970">
        <v>395</v>
      </c>
      <c r="G970">
        <v>410</v>
      </c>
      <c r="H970">
        <v>395</v>
      </c>
      <c r="I970">
        <v>410</v>
      </c>
      <c r="J970">
        <v>410</v>
      </c>
      <c r="K970">
        <v>20</v>
      </c>
      <c r="L970">
        <v>105.1</v>
      </c>
      <c r="M970">
        <v>8750</v>
      </c>
      <c r="N970">
        <v>-4750</v>
      </c>
      <c r="O970" s="1">
        <v>41381</v>
      </c>
    </row>
    <row r="971" spans="1:15">
      <c r="A971" t="str">
        <f t="shared" si="15"/>
        <v>RELIANCEPE640</v>
      </c>
      <c r="B971" t="s">
        <v>287</v>
      </c>
      <c r="C971" s="1">
        <v>41389</v>
      </c>
      <c r="D971">
        <v>640</v>
      </c>
      <c r="E971" t="s">
        <v>261</v>
      </c>
      <c r="F971">
        <v>0.4</v>
      </c>
      <c r="G971">
        <v>0.4</v>
      </c>
      <c r="H971">
        <v>0.4</v>
      </c>
      <c r="I971">
        <v>0.4</v>
      </c>
      <c r="J971">
        <v>0.4</v>
      </c>
      <c r="K971">
        <v>20</v>
      </c>
      <c r="L971">
        <v>32.020000000000003</v>
      </c>
      <c r="M971">
        <v>5750</v>
      </c>
      <c r="N971">
        <v>5000</v>
      </c>
      <c r="O971" s="1">
        <v>41381</v>
      </c>
    </row>
    <row r="972" spans="1:15">
      <c r="A972" t="str">
        <f t="shared" si="15"/>
        <v>RELINFRACE320</v>
      </c>
      <c r="B972" t="s">
        <v>308</v>
      </c>
      <c r="C972" s="1">
        <v>41389</v>
      </c>
      <c r="D972">
        <v>320</v>
      </c>
      <c r="E972" t="s">
        <v>127</v>
      </c>
      <c r="F972">
        <v>49</v>
      </c>
      <c r="G972">
        <v>50.15</v>
      </c>
      <c r="H972">
        <v>37</v>
      </c>
      <c r="I972">
        <v>37</v>
      </c>
      <c r="J972">
        <v>37</v>
      </c>
      <c r="K972">
        <v>20</v>
      </c>
      <c r="L972">
        <v>36.21</v>
      </c>
      <c r="M972">
        <v>41000</v>
      </c>
      <c r="N972">
        <v>-4000</v>
      </c>
      <c r="O972" s="1">
        <v>41381</v>
      </c>
    </row>
    <row r="973" spans="1:15">
      <c r="A973" t="str">
        <f t="shared" si="15"/>
        <v>SESAGOAPE145</v>
      </c>
      <c r="B973" t="s">
        <v>369</v>
      </c>
      <c r="C973" s="1">
        <v>41389</v>
      </c>
      <c r="D973">
        <v>145</v>
      </c>
      <c r="E973" t="s">
        <v>261</v>
      </c>
      <c r="F973">
        <v>4</v>
      </c>
      <c r="G973">
        <v>4</v>
      </c>
      <c r="H973">
        <v>2.15</v>
      </c>
      <c r="I973">
        <v>2.5</v>
      </c>
      <c r="J973">
        <v>2.5</v>
      </c>
      <c r="K973">
        <v>20</v>
      </c>
      <c r="L973">
        <v>59.16</v>
      </c>
      <c r="M973">
        <v>44000</v>
      </c>
      <c r="N973">
        <v>-6000</v>
      </c>
      <c r="O973" s="1">
        <v>41381</v>
      </c>
    </row>
    <row r="974" spans="1:15">
      <c r="A974" t="str">
        <f t="shared" si="15"/>
        <v>TCSPE1520</v>
      </c>
      <c r="B974" t="s">
        <v>305</v>
      </c>
      <c r="C974" s="1">
        <v>41389</v>
      </c>
      <c r="D974">
        <v>1520</v>
      </c>
      <c r="E974" t="s">
        <v>261</v>
      </c>
      <c r="F974">
        <v>91.45</v>
      </c>
      <c r="G974">
        <v>145.15</v>
      </c>
      <c r="H974">
        <v>80.8</v>
      </c>
      <c r="I974">
        <v>86.05</v>
      </c>
      <c r="J974">
        <v>86.05</v>
      </c>
      <c r="K974">
        <v>20</v>
      </c>
      <c r="L974">
        <v>80.599999999999994</v>
      </c>
      <c r="M974">
        <v>7750</v>
      </c>
      <c r="N974">
        <v>-1000</v>
      </c>
      <c r="O974" s="1">
        <v>41381</v>
      </c>
    </row>
    <row r="975" spans="1:15">
      <c r="A975" t="str">
        <f t="shared" si="15"/>
        <v>UCOBANKPE60</v>
      </c>
      <c r="B975" t="s">
        <v>370</v>
      </c>
      <c r="C975" s="1">
        <v>41389</v>
      </c>
      <c r="D975">
        <v>60</v>
      </c>
      <c r="E975" t="s">
        <v>261</v>
      </c>
      <c r="F975">
        <v>0.4</v>
      </c>
      <c r="G975">
        <v>0.6</v>
      </c>
      <c r="H975">
        <v>0.25</v>
      </c>
      <c r="I975">
        <v>0.55000000000000004</v>
      </c>
      <c r="J975">
        <v>0.55000000000000004</v>
      </c>
      <c r="K975">
        <v>20</v>
      </c>
      <c r="L975">
        <v>48.3</v>
      </c>
      <c r="M975">
        <v>76000</v>
      </c>
      <c r="N975">
        <v>8000</v>
      </c>
      <c r="O975" s="1">
        <v>41381</v>
      </c>
    </row>
    <row r="976" spans="1:15">
      <c r="A976" t="str">
        <f t="shared" si="15"/>
        <v>WIPROPE340</v>
      </c>
      <c r="B976" t="s">
        <v>331</v>
      </c>
      <c r="C976" s="1">
        <v>41389</v>
      </c>
      <c r="D976">
        <v>340</v>
      </c>
      <c r="E976" t="s">
        <v>261</v>
      </c>
      <c r="F976">
        <v>4.4000000000000004</v>
      </c>
      <c r="G976">
        <v>4.8499999999999996</v>
      </c>
      <c r="H976">
        <v>1.5</v>
      </c>
      <c r="I976">
        <v>3.5</v>
      </c>
      <c r="J976">
        <v>3.5</v>
      </c>
      <c r="K976">
        <v>20</v>
      </c>
      <c r="L976">
        <v>34.33</v>
      </c>
      <c r="M976">
        <v>31000</v>
      </c>
      <c r="N976">
        <v>-1000</v>
      </c>
      <c r="O976" s="1">
        <v>41381</v>
      </c>
    </row>
    <row r="977" spans="1:15">
      <c r="A977" t="str">
        <f t="shared" si="15"/>
        <v>YESBANKPE490</v>
      </c>
      <c r="B977" t="s">
        <v>302</v>
      </c>
      <c r="C977" s="1">
        <v>41389</v>
      </c>
      <c r="D977">
        <v>490</v>
      </c>
      <c r="E977" t="s">
        <v>261</v>
      </c>
      <c r="F977">
        <v>15</v>
      </c>
      <c r="G977">
        <v>16</v>
      </c>
      <c r="H977">
        <v>10.5</v>
      </c>
      <c r="I977">
        <v>15.25</v>
      </c>
      <c r="J977">
        <v>15.25</v>
      </c>
      <c r="K977">
        <v>20</v>
      </c>
      <c r="L977">
        <v>100.75</v>
      </c>
      <c r="M977">
        <v>13000</v>
      </c>
      <c r="N977">
        <v>12000</v>
      </c>
      <c r="O977" s="1">
        <v>41381</v>
      </c>
    </row>
    <row r="978" spans="1:15">
      <c r="A978" t="str">
        <f t="shared" si="15"/>
        <v>YESBANKPE500</v>
      </c>
      <c r="B978" t="s">
        <v>302</v>
      </c>
      <c r="C978" s="1">
        <v>41389</v>
      </c>
      <c r="D978">
        <v>500</v>
      </c>
      <c r="E978" t="s">
        <v>261</v>
      </c>
      <c r="F978">
        <v>29.4</v>
      </c>
      <c r="G978">
        <v>29.4</v>
      </c>
      <c r="H978">
        <v>18.100000000000001</v>
      </c>
      <c r="I978">
        <v>22.6</v>
      </c>
      <c r="J978">
        <v>22.6</v>
      </c>
      <c r="K978">
        <v>20</v>
      </c>
      <c r="L978">
        <v>104.8</v>
      </c>
      <c r="M978">
        <v>15000</v>
      </c>
      <c r="N978">
        <v>4000</v>
      </c>
      <c r="O978" s="1">
        <v>41381</v>
      </c>
    </row>
    <row r="979" spans="1:15">
      <c r="A979" t="str">
        <f t="shared" si="15"/>
        <v>ACCPE1180</v>
      </c>
      <c r="B979" t="s">
        <v>338</v>
      </c>
      <c r="C979" s="1">
        <v>41389</v>
      </c>
      <c r="D979">
        <v>1180</v>
      </c>
      <c r="E979" t="s">
        <v>261</v>
      </c>
      <c r="F979">
        <v>16.95</v>
      </c>
      <c r="G979">
        <v>17.75</v>
      </c>
      <c r="H979">
        <v>11.95</v>
      </c>
      <c r="I979">
        <v>14.3</v>
      </c>
      <c r="J979">
        <v>14.3</v>
      </c>
      <c r="K979">
        <v>19</v>
      </c>
      <c r="L979">
        <v>56.76</v>
      </c>
      <c r="M979">
        <v>3000</v>
      </c>
      <c r="N979">
        <v>1250</v>
      </c>
      <c r="O979" s="1">
        <v>41381</v>
      </c>
    </row>
    <row r="980" spans="1:15">
      <c r="A980" t="str">
        <f t="shared" si="15"/>
        <v>ADANIPOWERCE47.5</v>
      </c>
      <c r="B980" t="s">
        <v>402</v>
      </c>
      <c r="C980" s="1">
        <v>41389</v>
      </c>
      <c r="D980">
        <v>47.5</v>
      </c>
      <c r="E980" t="s">
        <v>127</v>
      </c>
      <c r="F980">
        <v>1.9</v>
      </c>
      <c r="G980">
        <v>2.4</v>
      </c>
      <c r="H980">
        <v>1.4</v>
      </c>
      <c r="I980">
        <v>1.6</v>
      </c>
      <c r="J980">
        <v>1.6</v>
      </c>
      <c r="K980">
        <v>19</v>
      </c>
      <c r="L980">
        <v>74.98</v>
      </c>
      <c r="M980">
        <v>96000</v>
      </c>
      <c r="N980">
        <v>-24000</v>
      </c>
      <c r="O980" s="1">
        <v>41381</v>
      </c>
    </row>
    <row r="981" spans="1:15">
      <c r="A981" t="str">
        <f t="shared" si="15"/>
        <v>CANBKCE410</v>
      </c>
      <c r="B981" t="s">
        <v>374</v>
      </c>
      <c r="C981" s="1">
        <v>41389</v>
      </c>
      <c r="D981">
        <v>410</v>
      </c>
      <c r="E981" t="s">
        <v>127</v>
      </c>
      <c r="F981">
        <v>17</v>
      </c>
      <c r="G981">
        <v>17</v>
      </c>
      <c r="H981">
        <v>11.45</v>
      </c>
      <c r="I981">
        <v>12.45</v>
      </c>
      <c r="J981">
        <v>12.45</v>
      </c>
      <c r="K981">
        <v>19</v>
      </c>
      <c r="L981">
        <v>80.260000000000005</v>
      </c>
      <c r="M981">
        <v>53000</v>
      </c>
      <c r="N981">
        <v>1000</v>
      </c>
      <c r="O981" s="1">
        <v>41381</v>
      </c>
    </row>
    <row r="982" spans="1:15">
      <c r="A982" t="str">
        <f t="shared" si="15"/>
        <v>CANBKCE430</v>
      </c>
      <c r="B982" t="s">
        <v>374</v>
      </c>
      <c r="C982" s="1">
        <v>41389</v>
      </c>
      <c r="D982">
        <v>430</v>
      </c>
      <c r="E982" t="s">
        <v>127</v>
      </c>
      <c r="F982">
        <v>7.35</v>
      </c>
      <c r="G982">
        <v>7.9</v>
      </c>
      <c r="H982">
        <v>4.05</v>
      </c>
      <c r="I982">
        <v>4.9000000000000004</v>
      </c>
      <c r="J982">
        <v>4.9000000000000004</v>
      </c>
      <c r="K982">
        <v>19</v>
      </c>
      <c r="L982">
        <v>82.85</v>
      </c>
      <c r="M982">
        <v>23000</v>
      </c>
      <c r="N982">
        <v>6000</v>
      </c>
      <c r="O982" s="1">
        <v>41381</v>
      </c>
    </row>
    <row r="983" spans="1:15">
      <c r="A983" t="str">
        <f t="shared" si="15"/>
        <v>CHAMBLFERTPE50</v>
      </c>
      <c r="B983" t="s">
        <v>265</v>
      </c>
      <c r="C983" s="1">
        <v>41389</v>
      </c>
      <c r="D983">
        <v>50</v>
      </c>
      <c r="E983" t="s">
        <v>261</v>
      </c>
      <c r="F983">
        <v>0.45</v>
      </c>
      <c r="G983">
        <v>0.5</v>
      </c>
      <c r="H983">
        <v>0.3</v>
      </c>
      <c r="I983">
        <v>0.4</v>
      </c>
      <c r="J983">
        <v>0.4</v>
      </c>
      <c r="K983">
        <v>19</v>
      </c>
      <c r="L983">
        <v>38.29</v>
      </c>
      <c r="M983">
        <v>372000</v>
      </c>
      <c r="N983">
        <v>0</v>
      </c>
      <c r="O983" s="1">
        <v>41381</v>
      </c>
    </row>
    <row r="984" spans="1:15">
      <c r="A984" t="str">
        <f t="shared" si="15"/>
        <v>IFCIPE22.5</v>
      </c>
      <c r="B984" t="s">
        <v>314</v>
      </c>
      <c r="C984" s="1">
        <v>41389</v>
      </c>
      <c r="D984">
        <v>22.5</v>
      </c>
      <c r="E984" t="s">
        <v>261</v>
      </c>
      <c r="F984">
        <v>0.05</v>
      </c>
      <c r="G984">
        <v>0.05</v>
      </c>
      <c r="H984">
        <v>0.05</v>
      </c>
      <c r="I984">
        <v>0.05</v>
      </c>
      <c r="J984">
        <v>0.05</v>
      </c>
      <c r="K984">
        <v>19</v>
      </c>
      <c r="L984">
        <v>34.270000000000003</v>
      </c>
      <c r="M984">
        <v>592000</v>
      </c>
      <c r="N984">
        <v>-8000</v>
      </c>
      <c r="O984" s="1">
        <v>41381</v>
      </c>
    </row>
    <row r="985" spans="1:15">
      <c r="A985" t="str">
        <f t="shared" si="15"/>
        <v>IGLPE300</v>
      </c>
      <c r="B985" t="s">
        <v>376</v>
      </c>
      <c r="C985" s="1">
        <v>41389</v>
      </c>
      <c r="D985">
        <v>300</v>
      </c>
      <c r="E985" t="s">
        <v>261</v>
      </c>
      <c r="F985">
        <v>16</v>
      </c>
      <c r="G985">
        <v>16</v>
      </c>
      <c r="H985">
        <v>10.1</v>
      </c>
      <c r="I985">
        <v>12</v>
      </c>
      <c r="J985">
        <v>12</v>
      </c>
      <c r="K985">
        <v>19</v>
      </c>
      <c r="L985">
        <v>59.32</v>
      </c>
      <c r="M985">
        <v>36000</v>
      </c>
      <c r="N985">
        <v>-6000</v>
      </c>
      <c r="O985" s="1">
        <v>41381</v>
      </c>
    </row>
    <row r="986" spans="1:15">
      <c r="A986" t="str">
        <f t="shared" si="15"/>
        <v>IOBCE65</v>
      </c>
      <c r="B986" t="s">
        <v>415</v>
      </c>
      <c r="C986" s="1">
        <v>41389</v>
      </c>
      <c r="D986">
        <v>65</v>
      </c>
      <c r="E986" t="s">
        <v>127</v>
      </c>
      <c r="F986">
        <v>2.2000000000000002</v>
      </c>
      <c r="G986">
        <v>2.4</v>
      </c>
      <c r="H986">
        <v>1</v>
      </c>
      <c r="I986">
        <v>1.35</v>
      </c>
      <c r="J986">
        <v>1.35</v>
      </c>
      <c r="K986">
        <v>19</v>
      </c>
      <c r="L986">
        <v>50.48</v>
      </c>
      <c r="M986">
        <v>108000</v>
      </c>
      <c r="N986">
        <v>32000</v>
      </c>
      <c r="O986" s="1">
        <v>41381</v>
      </c>
    </row>
    <row r="987" spans="1:15">
      <c r="A987" t="str">
        <f t="shared" si="15"/>
        <v>IRBPE110</v>
      </c>
      <c r="B987" t="s">
        <v>360</v>
      </c>
      <c r="C987" s="1">
        <v>41389</v>
      </c>
      <c r="D987">
        <v>110</v>
      </c>
      <c r="E987" t="s">
        <v>261</v>
      </c>
      <c r="F987">
        <v>0.35</v>
      </c>
      <c r="G987">
        <v>0.8</v>
      </c>
      <c r="H987">
        <v>0.3</v>
      </c>
      <c r="I987">
        <v>0.8</v>
      </c>
      <c r="J987">
        <v>0.8</v>
      </c>
      <c r="K987">
        <v>19</v>
      </c>
      <c r="L987">
        <v>41.97</v>
      </c>
      <c r="M987">
        <v>68000</v>
      </c>
      <c r="N987">
        <v>-6000</v>
      </c>
      <c r="O987" s="1">
        <v>41381</v>
      </c>
    </row>
    <row r="988" spans="1:15">
      <c r="A988" t="str">
        <f t="shared" si="15"/>
        <v>JUBLFOODCE1150</v>
      </c>
      <c r="B988" t="s">
        <v>341</v>
      </c>
      <c r="C988" s="1">
        <v>41389</v>
      </c>
      <c r="D988">
        <v>1150</v>
      </c>
      <c r="E988" t="s">
        <v>127</v>
      </c>
      <c r="F988">
        <v>8</v>
      </c>
      <c r="G988">
        <v>14</v>
      </c>
      <c r="H988">
        <v>8</v>
      </c>
      <c r="I988">
        <v>10.6</v>
      </c>
      <c r="J988">
        <v>10.6</v>
      </c>
      <c r="K988">
        <v>19</v>
      </c>
      <c r="L988">
        <v>55.14</v>
      </c>
      <c r="M988">
        <v>24500</v>
      </c>
      <c r="N988">
        <v>-750</v>
      </c>
      <c r="O988" s="1">
        <v>41381</v>
      </c>
    </row>
    <row r="989" spans="1:15">
      <c r="A989" t="str">
        <f t="shared" si="15"/>
        <v>MCDOWELL-NPE1400</v>
      </c>
      <c r="B989" t="s">
        <v>132</v>
      </c>
      <c r="C989" s="1">
        <v>41389</v>
      </c>
      <c r="D989">
        <v>1400</v>
      </c>
      <c r="E989" t="s">
        <v>261</v>
      </c>
      <c r="F989">
        <v>0.5</v>
      </c>
      <c r="G989">
        <v>1.1499999999999999</v>
      </c>
      <c r="H989">
        <v>0.5</v>
      </c>
      <c r="I989">
        <v>1.1499999999999999</v>
      </c>
      <c r="J989">
        <v>1.1499999999999999</v>
      </c>
      <c r="K989">
        <v>19</v>
      </c>
      <c r="L989">
        <v>66.53</v>
      </c>
      <c r="M989">
        <v>44500</v>
      </c>
      <c r="N989">
        <v>-3250</v>
      </c>
      <c r="O989" s="1">
        <v>41381</v>
      </c>
    </row>
    <row r="990" spans="1:15">
      <c r="A990" t="str">
        <f t="shared" si="15"/>
        <v>MCDOWELL-NPE1550</v>
      </c>
      <c r="B990" t="s">
        <v>132</v>
      </c>
      <c r="C990" s="1">
        <v>41389</v>
      </c>
      <c r="D990">
        <v>1550</v>
      </c>
      <c r="E990" t="s">
        <v>261</v>
      </c>
      <c r="F990">
        <v>1.35</v>
      </c>
      <c r="G990">
        <v>1.9</v>
      </c>
      <c r="H990">
        <v>1.1000000000000001</v>
      </c>
      <c r="I990">
        <v>1.65</v>
      </c>
      <c r="J990">
        <v>1.65</v>
      </c>
      <c r="K990">
        <v>19</v>
      </c>
      <c r="L990">
        <v>73.69</v>
      </c>
      <c r="M990">
        <v>24750</v>
      </c>
      <c r="N990">
        <v>-1500</v>
      </c>
      <c r="O990" s="1">
        <v>41381</v>
      </c>
    </row>
    <row r="991" spans="1:15">
      <c r="A991" t="str">
        <f t="shared" si="15"/>
        <v>NMDCCE125</v>
      </c>
      <c r="B991" t="s">
        <v>330</v>
      </c>
      <c r="C991" s="1">
        <v>41389</v>
      </c>
      <c r="D991">
        <v>125</v>
      </c>
      <c r="E991" t="s">
        <v>127</v>
      </c>
      <c r="F991">
        <v>4.9000000000000004</v>
      </c>
      <c r="G991">
        <v>4.9000000000000004</v>
      </c>
      <c r="H991">
        <v>3.45</v>
      </c>
      <c r="I991">
        <v>3.5</v>
      </c>
      <c r="J991">
        <v>3.5</v>
      </c>
      <c r="K991">
        <v>19</v>
      </c>
      <c r="L991">
        <v>48.96</v>
      </c>
      <c r="M991">
        <v>214000</v>
      </c>
      <c r="N991">
        <v>8000</v>
      </c>
      <c r="O991" s="1">
        <v>41381</v>
      </c>
    </row>
    <row r="992" spans="1:15">
      <c r="A992" t="str">
        <f t="shared" si="15"/>
        <v>NMDCCE135</v>
      </c>
      <c r="B992" t="s">
        <v>330</v>
      </c>
      <c r="C992" s="1">
        <v>41389</v>
      </c>
      <c r="D992">
        <v>135</v>
      </c>
      <c r="E992" t="s">
        <v>127</v>
      </c>
      <c r="F992">
        <v>0.85</v>
      </c>
      <c r="G992">
        <v>0.85</v>
      </c>
      <c r="H992">
        <v>0.4</v>
      </c>
      <c r="I992">
        <v>0.4</v>
      </c>
      <c r="J992">
        <v>0.4</v>
      </c>
      <c r="K992">
        <v>19</v>
      </c>
      <c r="L992">
        <v>51.49</v>
      </c>
      <c r="M992">
        <v>222000</v>
      </c>
      <c r="N992">
        <v>6000</v>
      </c>
      <c r="O992" s="1">
        <v>41381</v>
      </c>
    </row>
    <row r="993" spans="1:15">
      <c r="A993" t="str">
        <f t="shared" si="15"/>
        <v>PNBCE720</v>
      </c>
      <c r="B993" t="s">
        <v>343</v>
      </c>
      <c r="C993" s="1">
        <v>41389</v>
      </c>
      <c r="D993">
        <v>720</v>
      </c>
      <c r="E993" t="s">
        <v>127</v>
      </c>
      <c r="F993">
        <v>35</v>
      </c>
      <c r="G993">
        <v>48</v>
      </c>
      <c r="H993">
        <v>31</v>
      </c>
      <c r="I993">
        <v>38.700000000000003</v>
      </c>
      <c r="J993">
        <v>38.700000000000003</v>
      </c>
      <c r="K993">
        <v>19</v>
      </c>
      <c r="L993">
        <v>71.94</v>
      </c>
      <c r="M993">
        <v>24000</v>
      </c>
      <c r="N993">
        <v>1000</v>
      </c>
      <c r="O993" s="1">
        <v>41381</v>
      </c>
    </row>
    <row r="994" spans="1:15">
      <c r="A994" t="str">
        <f t="shared" si="15"/>
        <v>RPOWERCE60</v>
      </c>
      <c r="B994" t="s">
        <v>315</v>
      </c>
      <c r="C994" s="1">
        <v>41389</v>
      </c>
      <c r="D994">
        <v>60</v>
      </c>
      <c r="E994" t="s">
        <v>127</v>
      </c>
      <c r="F994">
        <v>12.5</v>
      </c>
      <c r="G994">
        <v>12.6</v>
      </c>
      <c r="H994">
        <v>9.5</v>
      </c>
      <c r="I994">
        <v>10</v>
      </c>
      <c r="J994">
        <v>10</v>
      </c>
      <c r="K994">
        <v>19</v>
      </c>
      <c r="L994">
        <v>54.27</v>
      </c>
      <c r="M994">
        <v>288000</v>
      </c>
      <c r="N994">
        <v>-56000</v>
      </c>
      <c r="O994" s="1">
        <v>41381</v>
      </c>
    </row>
    <row r="995" spans="1:15">
      <c r="A995" t="str">
        <f t="shared" si="15"/>
        <v>SUNPHARMAPE800</v>
      </c>
      <c r="B995" t="s">
        <v>325</v>
      </c>
      <c r="C995" s="1">
        <v>41389</v>
      </c>
      <c r="D995">
        <v>800</v>
      </c>
      <c r="E995" t="s">
        <v>261</v>
      </c>
      <c r="F995">
        <v>0.8</v>
      </c>
      <c r="G995">
        <v>1</v>
      </c>
      <c r="H995">
        <v>0.5</v>
      </c>
      <c r="I995">
        <v>1</v>
      </c>
      <c r="J995">
        <v>1</v>
      </c>
      <c r="K995">
        <v>19</v>
      </c>
      <c r="L995">
        <v>76.06</v>
      </c>
      <c r="M995">
        <v>36500</v>
      </c>
      <c r="N995">
        <v>-9500</v>
      </c>
      <c r="O995" s="1">
        <v>41381</v>
      </c>
    </row>
    <row r="996" spans="1:15">
      <c r="A996" t="str">
        <f t="shared" si="15"/>
        <v>SUNPHARMAPE820</v>
      </c>
      <c r="B996" t="s">
        <v>325</v>
      </c>
      <c r="C996" s="1">
        <v>41389</v>
      </c>
      <c r="D996">
        <v>820</v>
      </c>
      <c r="E996" t="s">
        <v>261</v>
      </c>
      <c r="F996">
        <v>2.85</v>
      </c>
      <c r="G996">
        <v>2.85</v>
      </c>
      <c r="H996">
        <v>0.95</v>
      </c>
      <c r="I996">
        <v>1.1000000000000001</v>
      </c>
      <c r="J996">
        <v>1.1000000000000001</v>
      </c>
      <c r="K996">
        <v>19</v>
      </c>
      <c r="L996">
        <v>78.010000000000005</v>
      </c>
      <c r="M996">
        <v>41000</v>
      </c>
      <c r="N996">
        <v>-4000</v>
      </c>
      <c r="O996" s="1">
        <v>41381</v>
      </c>
    </row>
    <row r="997" spans="1:15">
      <c r="A997" t="str">
        <f t="shared" si="15"/>
        <v>ZEELCE205</v>
      </c>
      <c r="B997" t="s">
        <v>345</v>
      </c>
      <c r="C997" s="1">
        <v>41389</v>
      </c>
      <c r="D997">
        <v>205</v>
      </c>
      <c r="E997" t="s">
        <v>127</v>
      </c>
      <c r="F997">
        <v>4.95</v>
      </c>
      <c r="G997">
        <v>6.3</v>
      </c>
      <c r="H997">
        <v>3.8</v>
      </c>
      <c r="I997">
        <v>5.3</v>
      </c>
      <c r="J997">
        <v>5.3</v>
      </c>
      <c r="K997">
        <v>19</v>
      </c>
      <c r="L997">
        <v>79.84</v>
      </c>
      <c r="M997">
        <v>24000</v>
      </c>
      <c r="N997">
        <v>4000</v>
      </c>
      <c r="O997" s="1">
        <v>41381</v>
      </c>
    </row>
    <row r="998" spans="1:15">
      <c r="A998" t="str">
        <f t="shared" si="15"/>
        <v>ACCCE1250</v>
      </c>
      <c r="B998" t="s">
        <v>338</v>
      </c>
      <c r="C998" s="1">
        <v>41389</v>
      </c>
      <c r="D998">
        <v>1250</v>
      </c>
      <c r="E998" t="s">
        <v>127</v>
      </c>
      <c r="F998">
        <v>3.1</v>
      </c>
      <c r="G998">
        <v>5.35</v>
      </c>
      <c r="H998">
        <v>3.1</v>
      </c>
      <c r="I998">
        <v>3.75</v>
      </c>
      <c r="J998">
        <v>3.75</v>
      </c>
      <c r="K998">
        <v>18</v>
      </c>
      <c r="L998">
        <v>56.41</v>
      </c>
      <c r="M998">
        <v>7250</v>
      </c>
      <c r="N998">
        <v>1500</v>
      </c>
      <c r="O998" s="1">
        <v>41381</v>
      </c>
    </row>
    <row r="999" spans="1:15">
      <c r="A999" t="str">
        <f t="shared" si="15"/>
        <v>HEROMOTOCOPE1520</v>
      </c>
      <c r="B999" t="s">
        <v>135</v>
      </c>
      <c r="C999" s="1">
        <v>41389</v>
      </c>
      <c r="D999">
        <v>1520</v>
      </c>
      <c r="E999" t="s">
        <v>261</v>
      </c>
      <c r="F999">
        <v>41.35</v>
      </c>
      <c r="G999">
        <v>53.3</v>
      </c>
      <c r="H999">
        <v>38.35</v>
      </c>
      <c r="I999">
        <v>44.2</v>
      </c>
      <c r="J999">
        <v>44.2</v>
      </c>
      <c r="K999">
        <v>18</v>
      </c>
      <c r="L999">
        <v>35.21</v>
      </c>
      <c r="M999">
        <v>3250</v>
      </c>
      <c r="N999">
        <v>625</v>
      </c>
      <c r="O999" s="1">
        <v>41381</v>
      </c>
    </row>
    <row r="1000" spans="1:15">
      <c r="A1000" t="str">
        <f t="shared" si="15"/>
        <v>HEXAWARECE90</v>
      </c>
      <c r="B1000" t="s">
        <v>348</v>
      </c>
      <c r="C1000" s="1">
        <v>41389</v>
      </c>
      <c r="D1000">
        <v>90</v>
      </c>
      <c r="E1000" t="s">
        <v>127</v>
      </c>
      <c r="F1000">
        <v>4</v>
      </c>
      <c r="G1000">
        <v>4</v>
      </c>
      <c r="H1000">
        <v>2.1</v>
      </c>
      <c r="I1000">
        <v>2.1</v>
      </c>
      <c r="J1000">
        <v>2.1</v>
      </c>
      <c r="K1000">
        <v>18</v>
      </c>
      <c r="L1000">
        <v>33.409999999999997</v>
      </c>
      <c r="M1000">
        <v>140000</v>
      </c>
      <c r="N1000">
        <v>8000</v>
      </c>
      <c r="O1000" s="1">
        <v>41381</v>
      </c>
    </row>
    <row r="1001" spans="1:15">
      <c r="A1001" t="str">
        <f t="shared" si="15"/>
        <v>HEXAWARECE100</v>
      </c>
      <c r="B1001" t="s">
        <v>348</v>
      </c>
      <c r="C1001" s="1">
        <v>41389</v>
      </c>
      <c r="D1001">
        <v>100</v>
      </c>
      <c r="E1001" t="s">
        <v>127</v>
      </c>
      <c r="F1001">
        <v>0.6</v>
      </c>
      <c r="G1001">
        <v>0.6</v>
      </c>
      <c r="H1001">
        <v>0.35</v>
      </c>
      <c r="I1001">
        <v>0.55000000000000004</v>
      </c>
      <c r="J1001">
        <v>0.55000000000000004</v>
      </c>
      <c r="K1001">
        <v>18</v>
      </c>
      <c r="L1001">
        <v>36.17</v>
      </c>
      <c r="M1001">
        <v>294000</v>
      </c>
      <c r="N1001">
        <v>-6000</v>
      </c>
      <c r="O1001" s="1">
        <v>41381</v>
      </c>
    </row>
    <row r="1002" spans="1:15">
      <c r="A1002" t="str">
        <f t="shared" si="15"/>
        <v>IBREALESTPE50</v>
      </c>
      <c r="B1002" t="s">
        <v>316</v>
      </c>
      <c r="C1002" s="1">
        <v>41389</v>
      </c>
      <c r="D1002">
        <v>50</v>
      </c>
      <c r="E1002" t="s">
        <v>261</v>
      </c>
      <c r="F1002">
        <v>0.15</v>
      </c>
      <c r="G1002">
        <v>0.25</v>
      </c>
      <c r="H1002">
        <v>0.1</v>
      </c>
      <c r="I1002">
        <v>0.2</v>
      </c>
      <c r="J1002">
        <v>0.2</v>
      </c>
      <c r="K1002">
        <v>18</v>
      </c>
      <c r="L1002">
        <v>36.11</v>
      </c>
      <c r="M1002">
        <v>392000</v>
      </c>
      <c r="N1002">
        <v>-20000</v>
      </c>
      <c r="O1002" s="1">
        <v>41381</v>
      </c>
    </row>
    <row r="1003" spans="1:15">
      <c r="A1003" t="str">
        <f t="shared" si="15"/>
        <v>INDUSINDBKCE410</v>
      </c>
      <c r="B1003" t="s">
        <v>383</v>
      </c>
      <c r="C1003" s="1">
        <v>41389</v>
      </c>
      <c r="D1003">
        <v>410</v>
      </c>
      <c r="E1003" t="s">
        <v>127</v>
      </c>
      <c r="F1003">
        <v>15.1</v>
      </c>
      <c r="G1003">
        <v>18.5</v>
      </c>
      <c r="H1003">
        <v>12.25</v>
      </c>
      <c r="I1003">
        <v>16.899999999999999</v>
      </c>
      <c r="J1003">
        <v>16.899999999999999</v>
      </c>
      <c r="K1003">
        <v>18</v>
      </c>
      <c r="L1003">
        <v>76.61</v>
      </c>
      <c r="M1003">
        <v>35000</v>
      </c>
      <c r="N1003">
        <v>0</v>
      </c>
      <c r="O1003" s="1">
        <v>41381</v>
      </c>
    </row>
    <row r="1004" spans="1:15">
      <c r="A1004" t="str">
        <f t="shared" si="15"/>
        <v>JPASSOCIATPE80</v>
      </c>
      <c r="B1004" t="s">
        <v>128</v>
      </c>
      <c r="C1004" s="1">
        <v>41389</v>
      </c>
      <c r="D1004">
        <v>80</v>
      </c>
      <c r="E1004" t="s">
        <v>261</v>
      </c>
      <c r="F1004">
        <v>6.5</v>
      </c>
      <c r="G1004">
        <v>7.2</v>
      </c>
      <c r="H1004">
        <v>5.4</v>
      </c>
      <c r="I1004">
        <v>5.4</v>
      </c>
      <c r="J1004">
        <v>5.4</v>
      </c>
      <c r="K1004">
        <v>18</v>
      </c>
      <c r="L1004">
        <v>61.9</v>
      </c>
      <c r="M1004">
        <v>256000</v>
      </c>
      <c r="N1004">
        <v>12000</v>
      </c>
      <c r="O1004" s="1">
        <v>41381</v>
      </c>
    </row>
    <row r="1005" spans="1:15">
      <c r="A1005" t="str">
        <f t="shared" si="15"/>
        <v>LICHSGFINCE225</v>
      </c>
      <c r="B1005" t="s">
        <v>318</v>
      </c>
      <c r="C1005" s="1">
        <v>41389</v>
      </c>
      <c r="D1005">
        <v>225</v>
      </c>
      <c r="E1005" t="s">
        <v>127</v>
      </c>
      <c r="F1005">
        <v>7.4</v>
      </c>
      <c r="G1005">
        <v>8.25</v>
      </c>
      <c r="H1005">
        <v>5</v>
      </c>
      <c r="I1005">
        <v>5.7</v>
      </c>
      <c r="J1005">
        <v>5.7</v>
      </c>
      <c r="K1005">
        <v>18</v>
      </c>
      <c r="L1005">
        <v>41.62</v>
      </c>
      <c r="M1005">
        <v>17000</v>
      </c>
      <c r="N1005">
        <v>5000</v>
      </c>
      <c r="O1005" s="1">
        <v>41381</v>
      </c>
    </row>
    <row r="1006" spans="1:15">
      <c r="A1006" t="str">
        <f t="shared" si="15"/>
        <v>LTPE1500</v>
      </c>
      <c r="B1006" t="s">
        <v>289</v>
      </c>
      <c r="C1006" s="1">
        <v>41389</v>
      </c>
      <c r="D1006">
        <v>1500</v>
      </c>
      <c r="E1006" t="s">
        <v>261</v>
      </c>
      <c r="F1006">
        <v>79.7</v>
      </c>
      <c r="G1006">
        <v>88.85</v>
      </c>
      <c r="H1006">
        <v>76</v>
      </c>
      <c r="I1006">
        <v>84</v>
      </c>
      <c r="J1006">
        <v>84</v>
      </c>
      <c r="K1006">
        <v>18</v>
      </c>
      <c r="L1006">
        <v>71.09</v>
      </c>
      <c r="M1006">
        <v>8500</v>
      </c>
      <c r="N1006">
        <v>-3500</v>
      </c>
      <c r="O1006" s="1">
        <v>41381</v>
      </c>
    </row>
    <row r="1007" spans="1:15">
      <c r="A1007" t="str">
        <f t="shared" si="15"/>
        <v>ONGCCE310</v>
      </c>
      <c r="B1007" t="s">
        <v>293</v>
      </c>
      <c r="C1007" s="1">
        <v>41389</v>
      </c>
      <c r="D1007">
        <v>310</v>
      </c>
      <c r="E1007" t="s">
        <v>127</v>
      </c>
      <c r="F1007">
        <v>21.8</v>
      </c>
      <c r="G1007">
        <v>26.1</v>
      </c>
      <c r="H1007">
        <v>21.8</v>
      </c>
      <c r="I1007">
        <v>21.95</v>
      </c>
      <c r="J1007">
        <v>21.95</v>
      </c>
      <c r="K1007">
        <v>18</v>
      </c>
      <c r="L1007">
        <v>59.97</v>
      </c>
      <c r="M1007">
        <v>111000</v>
      </c>
      <c r="N1007">
        <v>-6000</v>
      </c>
      <c r="O1007" s="1">
        <v>41381</v>
      </c>
    </row>
    <row r="1008" spans="1:15">
      <c r="A1008" t="str">
        <f t="shared" si="15"/>
        <v>RCOMPE67.5</v>
      </c>
      <c r="B1008" t="s">
        <v>294</v>
      </c>
      <c r="C1008" s="1">
        <v>41389</v>
      </c>
      <c r="D1008">
        <v>67.5</v>
      </c>
      <c r="E1008" t="s">
        <v>261</v>
      </c>
      <c r="F1008">
        <v>0.2</v>
      </c>
      <c r="G1008">
        <v>0.35</v>
      </c>
      <c r="H1008">
        <v>0.2</v>
      </c>
      <c r="I1008">
        <v>0.25</v>
      </c>
      <c r="J1008">
        <v>0.25</v>
      </c>
      <c r="K1008">
        <v>18</v>
      </c>
      <c r="L1008">
        <v>48.79</v>
      </c>
      <c r="M1008">
        <v>528000</v>
      </c>
      <c r="N1008">
        <v>-12000</v>
      </c>
      <c r="O1008" s="1">
        <v>41381</v>
      </c>
    </row>
    <row r="1009" spans="1:15">
      <c r="A1009" t="str">
        <f t="shared" si="15"/>
        <v>SBINPE2400</v>
      </c>
      <c r="B1009" t="s">
        <v>286</v>
      </c>
      <c r="C1009" s="1">
        <v>41389</v>
      </c>
      <c r="D1009">
        <v>2400</v>
      </c>
      <c r="E1009" t="s">
        <v>261</v>
      </c>
      <c r="F1009">
        <v>175.5</v>
      </c>
      <c r="G1009">
        <v>185</v>
      </c>
      <c r="H1009">
        <v>155</v>
      </c>
      <c r="I1009">
        <v>165.15</v>
      </c>
      <c r="J1009">
        <v>165.15</v>
      </c>
      <c r="K1009">
        <v>18</v>
      </c>
      <c r="L1009">
        <v>57.97</v>
      </c>
      <c r="M1009">
        <v>22250</v>
      </c>
      <c r="N1009">
        <v>-2000</v>
      </c>
      <c r="O1009" s="1">
        <v>41381</v>
      </c>
    </row>
    <row r="1010" spans="1:15">
      <c r="A1010" t="str">
        <f t="shared" si="15"/>
        <v>SESAGOACE170</v>
      </c>
      <c r="B1010" t="s">
        <v>369</v>
      </c>
      <c r="C1010" s="1">
        <v>41389</v>
      </c>
      <c r="D1010">
        <v>170</v>
      </c>
      <c r="E1010" t="s">
        <v>127</v>
      </c>
      <c r="F1010">
        <v>0.2</v>
      </c>
      <c r="G1010">
        <v>0.35</v>
      </c>
      <c r="H1010">
        <v>0.15</v>
      </c>
      <c r="I1010">
        <v>0.35</v>
      </c>
      <c r="J1010">
        <v>0.35</v>
      </c>
      <c r="K1010">
        <v>18</v>
      </c>
      <c r="L1010">
        <v>61.3</v>
      </c>
      <c r="M1010">
        <v>82000</v>
      </c>
      <c r="N1010">
        <v>0</v>
      </c>
      <c r="O1010" s="1">
        <v>41381</v>
      </c>
    </row>
    <row r="1011" spans="1:15">
      <c r="A1011" t="str">
        <f t="shared" si="15"/>
        <v>TCSCE1750</v>
      </c>
      <c r="B1011" t="s">
        <v>305</v>
      </c>
      <c r="C1011" s="1">
        <v>41389</v>
      </c>
      <c r="D1011">
        <v>1750</v>
      </c>
      <c r="E1011" t="s">
        <v>127</v>
      </c>
      <c r="F1011">
        <v>3</v>
      </c>
      <c r="G1011">
        <v>4.4000000000000004</v>
      </c>
      <c r="H1011">
        <v>1.3</v>
      </c>
      <c r="I1011">
        <v>1.65</v>
      </c>
      <c r="J1011">
        <v>1.65</v>
      </c>
      <c r="K1011">
        <v>18</v>
      </c>
      <c r="L1011">
        <v>78.84</v>
      </c>
      <c r="M1011">
        <v>5000</v>
      </c>
      <c r="N1011">
        <v>2750</v>
      </c>
      <c r="O1011" s="1">
        <v>41381</v>
      </c>
    </row>
    <row r="1012" spans="1:15">
      <c r="A1012" t="str">
        <f t="shared" si="15"/>
        <v>TECHMCE980</v>
      </c>
      <c r="B1012" t="s">
        <v>358</v>
      </c>
      <c r="C1012" s="1">
        <v>41389</v>
      </c>
      <c r="D1012">
        <v>980</v>
      </c>
      <c r="E1012" t="s">
        <v>127</v>
      </c>
      <c r="F1012">
        <v>25</v>
      </c>
      <c r="G1012">
        <v>25</v>
      </c>
      <c r="H1012">
        <v>12</v>
      </c>
      <c r="I1012">
        <v>12.25</v>
      </c>
      <c r="J1012">
        <v>12.25</v>
      </c>
      <c r="K1012">
        <v>18</v>
      </c>
      <c r="L1012">
        <v>44.85</v>
      </c>
      <c r="M1012">
        <v>7000</v>
      </c>
      <c r="N1012">
        <v>1500</v>
      </c>
      <c r="O1012" s="1">
        <v>41381</v>
      </c>
    </row>
    <row r="1013" spans="1:15">
      <c r="A1013" t="str">
        <f t="shared" si="15"/>
        <v>UNIONBANKCE250</v>
      </c>
      <c r="B1013" t="s">
        <v>363</v>
      </c>
      <c r="C1013" s="1">
        <v>41389</v>
      </c>
      <c r="D1013">
        <v>250</v>
      </c>
      <c r="E1013" t="s">
        <v>127</v>
      </c>
      <c r="F1013">
        <v>1.45</v>
      </c>
      <c r="G1013">
        <v>1.85</v>
      </c>
      <c r="H1013">
        <v>0.55000000000000004</v>
      </c>
      <c r="I1013">
        <v>0.8</v>
      </c>
      <c r="J1013">
        <v>0.8</v>
      </c>
      <c r="K1013">
        <v>18</v>
      </c>
      <c r="L1013">
        <v>90.42</v>
      </c>
      <c r="M1013">
        <v>40000</v>
      </c>
      <c r="N1013">
        <v>14000</v>
      </c>
      <c r="O1013" s="1">
        <v>41381</v>
      </c>
    </row>
    <row r="1014" spans="1:15">
      <c r="A1014" t="str">
        <f t="shared" si="15"/>
        <v>UNIPHOSCE125</v>
      </c>
      <c r="B1014" t="s">
        <v>428</v>
      </c>
      <c r="C1014" s="1">
        <v>41389</v>
      </c>
      <c r="D1014">
        <v>125</v>
      </c>
      <c r="E1014" t="s">
        <v>127</v>
      </c>
      <c r="F1014">
        <v>2.25</v>
      </c>
      <c r="G1014">
        <v>4</v>
      </c>
      <c r="H1014">
        <v>2.25</v>
      </c>
      <c r="I1014">
        <v>3.8</v>
      </c>
      <c r="J1014">
        <v>3.8</v>
      </c>
      <c r="K1014">
        <v>18</v>
      </c>
      <c r="L1014">
        <v>46.17</v>
      </c>
      <c r="M1014">
        <v>40000</v>
      </c>
      <c r="N1014">
        <v>16000</v>
      </c>
      <c r="O1014" s="1">
        <v>41381</v>
      </c>
    </row>
    <row r="1015" spans="1:15">
      <c r="A1015" t="str">
        <f t="shared" si="15"/>
        <v>ALBKPE140</v>
      </c>
      <c r="B1015" t="s">
        <v>356</v>
      </c>
      <c r="C1015" s="1">
        <v>41389</v>
      </c>
      <c r="D1015">
        <v>140</v>
      </c>
      <c r="E1015" t="s">
        <v>261</v>
      </c>
      <c r="F1015">
        <v>4.55</v>
      </c>
      <c r="G1015">
        <v>5.7</v>
      </c>
      <c r="H1015">
        <v>4.05</v>
      </c>
      <c r="I1015">
        <v>5</v>
      </c>
      <c r="J1015">
        <v>5</v>
      </c>
      <c r="K1015">
        <v>17</v>
      </c>
      <c r="L1015">
        <v>49.2</v>
      </c>
      <c r="M1015">
        <v>110000</v>
      </c>
      <c r="N1015">
        <v>4000</v>
      </c>
      <c r="O1015" s="1">
        <v>41381</v>
      </c>
    </row>
    <row r="1016" spans="1:15">
      <c r="A1016" t="str">
        <f t="shared" si="15"/>
        <v>AXISBANKPE1220</v>
      </c>
      <c r="B1016" t="s">
        <v>295</v>
      </c>
      <c r="C1016" s="1">
        <v>41389</v>
      </c>
      <c r="D1016">
        <v>1220</v>
      </c>
      <c r="E1016" t="s">
        <v>261</v>
      </c>
      <c r="F1016">
        <v>4.3499999999999996</v>
      </c>
      <c r="G1016">
        <v>4.3499999999999996</v>
      </c>
      <c r="H1016">
        <v>1.9</v>
      </c>
      <c r="I1016">
        <v>1.95</v>
      </c>
      <c r="J1016">
        <v>1.95</v>
      </c>
      <c r="K1016">
        <v>17</v>
      </c>
      <c r="L1016">
        <v>51.93</v>
      </c>
      <c r="M1016">
        <v>33250</v>
      </c>
      <c r="N1016">
        <v>3250</v>
      </c>
      <c r="O1016" s="1">
        <v>41381</v>
      </c>
    </row>
    <row r="1017" spans="1:15">
      <c r="A1017" t="str">
        <f t="shared" si="15"/>
        <v>COALINDIACE295</v>
      </c>
      <c r="B1017" t="s">
        <v>324</v>
      </c>
      <c r="C1017" s="1">
        <v>41389</v>
      </c>
      <c r="D1017">
        <v>295</v>
      </c>
      <c r="E1017" t="s">
        <v>127</v>
      </c>
      <c r="F1017">
        <v>6.4</v>
      </c>
      <c r="G1017">
        <v>8.8000000000000007</v>
      </c>
      <c r="H1017">
        <v>6.2</v>
      </c>
      <c r="I1017">
        <v>6.3</v>
      </c>
      <c r="J1017">
        <v>6.3</v>
      </c>
      <c r="K1017">
        <v>17</v>
      </c>
      <c r="L1017">
        <v>51.43</v>
      </c>
      <c r="M1017">
        <v>8000</v>
      </c>
      <c r="N1017">
        <v>-3000</v>
      </c>
      <c r="O1017" s="1">
        <v>41381</v>
      </c>
    </row>
    <row r="1018" spans="1:15">
      <c r="A1018" t="str">
        <f t="shared" si="15"/>
        <v>DENABANKPE92.5</v>
      </c>
      <c r="B1018" t="s">
        <v>347</v>
      </c>
      <c r="C1018" s="1">
        <v>41389</v>
      </c>
      <c r="D1018">
        <v>92.5</v>
      </c>
      <c r="E1018" t="s">
        <v>261</v>
      </c>
      <c r="F1018">
        <v>1.9</v>
      </c>
      <c r="G1018">
        <v>2.25</v>
      </c>
      <c r="H1018">
        <v>1.2</v>
      </c>
      <c r="I1018">
        <v>1.75</v>
      </c>
      <c r="J1018">
        <v>1.75</v>
      </c>
      <c r="K1018">
        <v>17</v>
      </c>
      <c r="L1018">
        <v>64.02</v>
      </c>
      <c r="M1018">
        <v>32000</v>
      </c>
      <c r="N1018">
        <v>4000</v>
      </c>
      <c r="O1018" s="1">
        <v>41381</v>
      </c>
    </row>
    <row r="1019" spans="1:15">
      <c r="A1019" t="str">
        <f t="shared" si="15"/>
        <v>FRLPE110</v>
      </c>
      <c r="B1019" t="s">
        <v>555</v>
      </c>
      <c r="C1019" s="1">
        <v>41389</v>
      </c>
      <c r="D1019">
        <v>110</v>
      </c>
      <c r="E1019" t="s">
        <v>261</v>
      </c>
      <c r="F1019">
        <v>1</v>
      </c>
      <c r="G1019">
        <v>1</v>
      </c>
      <c r="H1019">
        <v>0.2</v>
      </c>
      <c r="I1019">
        <v>0.25</v>
      </c>
      <c r="J1019">
        <v>0.25</v>
      </c>
      <c r="K1019">
        <v>17</v>
      </c>
      <c r="L1019">
        <v>37.49</v>
      </c>
      <c r="M1019">
        <v>24000</v>
      </c>
      <c r="N1019">
        <v>24000</v>
      </c>
      <c r="O1019" s="1">
        <v>41381</v>
      </c>
    </row>
    <row r="1020" spans="1:15">
      <c r="A1020" t="str">
        <f t="shared" si="15"/>
        <v>HEROMOTOCOCE1460</v>
      </c>
      <c r="B1020" t="s">
        <v>135</v>
      </c>
      <c r="C1020" s="1">
        <v>41389</v>
      </c>
      <c r="D1020">
        <v>1460</v>
      </c>
      <c r="E1020" t="s">
        <v>127</v>
      </c>
      <c r="F1020">
        <v>42.55</v>
      </c>
      <c r="G1020">
        <v>61.85</v>
      </c>
      <c r="H1020">
        <v>42.55</v>
      </c>
      <c r="I1020">
        <v>47.45</v>
      </c>
      <c r="J1020">
        <v>47.45</v>
      </c>
      <c r="K1020">
        <v>17</v>
      </c>
      <c r="L1020">
        <v>32.049999999999997</v>
      </c>
      <c r="M1020">
        <v>2250</v>
      </c>
      <c r="N1020">
        <v>750</v>
      </c>
      <c r="O1020" s="1">
        <v>41381</v>
      </c>
    </row>
    <row r="1021" spans="1:15">
      <c r="A1021" t="str">
        <f t="shared" si="15"/>
        <v>IOCCE300</v>
      </c>
      <c r="B1021" t="s">
        <v>353</v>
      </c>
      <c r="C1021" s="1">
        <v>41389</v>
      </c>
      <c r="D1021">
        <v>300</v>
      </c>
      <c r="E1021" t="s">
        <v>127</v>
      </c>
      <c r="F1021">
        <v>5.35</v>
      </c>
      <c r="G1021">
        <v>9.75</v>
      </c>
      <c r="H1021">
        <v>5.35</v>
      </c>
      <c r="I1021">
        <v>6.1</v>
      </c>
      <c r="J1021">
        <v>6.1</v>
      </c>
      <c r="K1021">
        <v>17</v>
      </c>
      <c r="L1021">
        <v>52.32</v>
      </c>
      <c r="M1021">
        <v>30000</v>
      </c>
      <c r="N1021">
        <v>-5000</v>
      </c>
      <c r="O1021" s="1">
        <v>41381</v>
      </c>
    </row>
    <row r="1022" spans="1:15">
      <c r="A1022" t="str">
        <f t="shared" si="15"/>
        <v>JSWSTEELPE600</v>
      </c>
      <c r="B1022" t="s">
        <v>326</v>
      </c>
      <c r="C1022" s="1">
        <v>41389</v>
      </c>
      <c r="D1022">
        <v>600</v>
      </c>
      <c r="E1022" t="s">
        <v>261</v>
      </c>
      <c r="F1022">
        <v>0.6</v>
      </c>
      <c r="G1022">
        <v>1</v>
      </c>
      <c r="H1022">
        <v>0.2</v>
      </c>
      <c r="I1022">
        <v>1</v>
      </c>
      <c r="J1022">
        <v>1</v>
      </c>
      <c r="K1022">
        <v>17</v>
      </c>
      <c r="L1022">
        <v>51.06</v>
      </c>
      <c r="M1022">
        <v>41000</v>
      </c>
      <c r="N1022">
        <v>0</v>
      </c>
      <c r="O1022" s="1">
        <v>41381</v>
      </c>
    </row>
    <row r="1023" spans="1:15">
      <c r="A1023" t="str">
        <f t="shared" si="15"/>
        <v>JUBLFOODPE1000</v>
      </c>
      <c r="B1023" t="s">
        <v>341</v>
      </c>
      <c r="C1023" s="1">
        <v>41389</v>
      </c>
      <c r="D1023">
        <v>1000</v>
      </c>
      <c r="E1023" t="s">
        <v>261</v>
      </c>
      <c r="F1023">
        <v>10</v>
      </c>
      <c r="G1023">
        <v>14.95</v>
      </c>
      <c r="H1023">
        <v>7.05</v>
      </c>
      <c r="I1023">
        <v>8</v>
      </c>
      <c r="J1023">
        <v>8</v>
      </c>
      <c r="K1023">
        <v>17</v>
      </c>
      <c r="L1023">
        <v>42.88</v>
      </c>
      <c r="M1023">
        <v>4250</v>
      </c>
      <c r="N1023">
        <v>1000</v>
      </c>
      <c r="O1023" s="1">
        <v>41381</v>
      </c>
    </row>
    <row r="1024" spans="1:15">
      <c r="A1024" t="str">
        <f t="shared" si="15"/>
        <v>LTPE1550</v>
      </c>
      <c r="B1024" t="s">
        <v>289</v>
      </c>
      <c r="C1024" s="1">
        <v>41389</v>
      </c>
      <c r="D1024">
        <v>1550</v>
      </c>
      <c r="E1024" t="s">
        <v>261</v>
      </c>
      <c r="F1024">
        <v>124</v>
      </c>
      <c r="G1024">
        <v>134</v>
      </c>
      <c r="H1024">
        <v>119.85</v>
      </c>
      <c r="I1024">
        <v>134</v>
      </c>
      <c r="J1024">
        <v>134</v>
      </c>
      <c r="K1024">
        <v>17</v>
      </c>
      <c r="L1024">
        <v>71.069999999999993</v>
      </c>
      <c r="M1024">
        <v>4000</v>
      </c>
      <c r="N1024">
        <v>-3750</v>
      </c>
      <c r="O1024" s="1">
        <v>41381</v>
      </c>
    </row>
    <row r="1025" spans="1:15">
      <c r="A1025" t="str">
        <f t="shared" si="15"/>
        <v>LUPINPE640</v>
      </c>
      <c r="B1025" t="s">
        <v>354</v>
      </c>
      <c r="C1025" s="1">
        <v>41389</v>
      </c>
      <c r="D1025">
        <v>640</v>
      </c>
      <c r="E1025" t="s">
        <v>261</v>
      </c>
      <c r="F1025">
        <v>3.5</v>
      </c>
      <c r="G1025">
        <v>3.6</v>
      </c>
      <c r="H1025">
        <v>1.3</v>
      </c>
      <c r="I1025">
        <v>1.3</v>
      </c>
      <c r="J1025">
        <v>1.3</v>
      </c>
      <c r="K1025">
        <v>17</v>
      </c>
      <c r="L1025">
        <v>54.59</v>
      </c>
      <c r="M1025">
        <v>17000</v>
      </c>
      <c r="N1025">
        <v>4000</v>
      </c>
      <c r="O1025" s="1">
        <v>41381</v>
      </c>
    </row>
    <row r="1026" spans="1:15">
      <c r="A1026" t="str">
        <f t="shared" si="15"/>
        <v>PUNJLLOYDCE57.5</v>
      </c>
      <c r="B1026" t="s">
        <v>379</v>
      </c>
      <c r="C1026" s="1">
        <v>41389</v>
      </c>
      <c r="D1026">
        <v>57.5</v>
      </c>
      <c r="E1026" t="s">
        <v>127</v>
      </c>
      <c r="F1026">
        <v>0.65</v>
      </c>
      <c r="G1026">
        <v>0.8</v>
      </c>
      <c r="H1026">
        <v>0.35</v>
      </c>
      <c r="I1026">
        <v>0.4</v>
      </c>
      <c r="J1026">
        <v>0.4</v>
      </c>
      <c r="K1026">
        <v>17</v>
      </c>
      <c r="L1026">
        <v>79.03</v>
      </c>
      <c r="M1026">
        <v>320000</v>
      </c>
      <c r="N1026">
        <v>-8000</v>
      </c>
      <c r="O1026" s="1">
        <v>41381</v>
      </c>
    </row>
    <row r="1027" spans="1:15">
      <c r="A1027" t="str">
        <f t="shared" ref="A1027:A1090" si="16">B1027&amp;E1027&amp;D1027</f>
        <v>RCOMPE55</v>
      </c>
      <c r="B1027" t="s">
        <v>294</v>
      </c>
      <c r="C1027" s="1">
        <v>41389</v>
      </c>
      <c r="D1027">
        <v>55</v>
      </c>
      <c r="E1027" t="s">
        <v>261</v>
      </c>
      <c r="F1027">
        <v>0.05</v>
      </c>
      <c r="G1027">
        <v>0.1</v>
      </c>
      <c r="H1027">
        <v>0.05</v>
      </c>
      <c r="I1027">
        <v>0.05</v>
      </c>
      <c r="J1027">
        <v>0.05</v>
      </c>
      <c r="K1027">
        <v>17</v>
      </c>
      <c r="L1027">
        <v>37.43</v>
      </c>
      <c r="M1027">
        <v>1064000</v>
      </c>
      <c r="N1027">
        <v>-44000</v>
      </c>
      <c r="O1027" s="1">
        <v>41381</v>
      </c>
    </row>
    <row r="1028" spans="1:15">
      <c r="A1028" t="str">
        <f t="shared" si="16"/>
        <v>RECLTDPE215</v>
      </c>
      <c r="B1028" t="s">
        <v>321</v>
      </c>
      <c r="C1028" s="1">
        <v>41389</v>
      </c>
      <c r="D1028">
        <v>215</v>
      </c>
      <c r="E1028" t="s">
        <v>261</v>
      </c>
      <c r="F1028">
        <v>2</v>
      </c>
      <c r="G1028">
        <v>4.4000000000000004</v>
      </c>
      <c r="H1028">
        <v>1.4</v>
      </c>
      <c r="I1028">
        <v>4.4000000000000004</v>
      </c>
      <c r="J1028">
        <v>4.4000000000000004</v>
      </c>
      <c r="K1028">
        <v>17</v>
      </c>
      <c r="L1028">
        <v>37.06</v>
      </c>
      <c r="M1028">
        <v>9000</v>
      </c>
      <c r="N1028">
        <v>-6000</v>
      </c>
      <c r="O1028" s="1">
        <v>41381</v>
      </c>
    </row>
    <row r="1029" spans="1:15">
      <c r="A1029" t="str">
        <f t="shared" si="16"/>
        <v>SINTEXCE55</v>
      </c>
      <c r="B1029" t="s">
        <v>344</v>
      </c>
      <c r="C1029" s="1">
        <v>41389</v>
      </c>
      <c r="D1029">
        <v>55</v>
      </c>
      <c r="E1029" t="s">
        <v>127</v>
      </c>
      <c r="F1029">
        <v>0.15</v>
      </c>
      <c r="G1029">
        <v>0.2</v>
      </c>
      <c r="H1029">
        <v>0.15</v>
      </c>
      <c r="I1029">
        <v>0.15</v>
      </c>
      <c r="J1029">
        <v>0.15</v>
      </c>
      <c r="K1029">
        <v>17</v>
      </c>
      <c r="L1029">
        <v>37.5</v>
      </c>
      <c r="M1029">
        <v>248000</v>
      </c>
      <c r="N1029">
        <v>24000</v>
      </c>
      <c r="O1029" s="1">
        <v>41381</v>
      </c>
    </row>
    <row r="1030" spans="1:15">
      <c r="A1030" t="str">
        <f t="shared" si="16"/>
        <v>TATASTEELPE380</v>
      </c>
      <c r="B1030" t="s">
        <v>292</v>
      </c>
      <c r="C1030" s="1">
        <v>41389</v>
      </c>
      <c r="D1030">
        <v>380</v>
      </c>
      <c r="E1030" t="s">
        <v>261</v>
      </c>
      <c r="F1030">
        <v>60.05</v>
      </c>
      <c r="G1030">
        <v>78</v>
      </c>
      <c r="H1030">
        <v>60</v>
      </c>
      <c r="I1030">
        <v>78</v>
      </c>
      <c r="J1030">
        <v>78</v>
      </c>
      <c r="K1030">
        <v>17</v>
      </c>
      <c r="L1030">
        <v>76.959999999999994</v>
      </c>
      <c r="M1030">
        <v>95000</v>
      </c>
      <c r="N1030">
        <v>-2000</v>
      </c>
      <c r="O1030" s="1">
        <v>41381</v>
      </c>
    </row>
    <row r="1031" spans="1:15">
      <c r="A1031" t="str">
        <f t="shared" si="16"/>
        <v>ACCCE1220</v>
      </c>
      <c r="B1031" t="s">
        <v>338</v>
      </c>
      <c r="C1031" s="1">
        <v>41389</v>
      </c>
      <c r="D1031">
        <v>1220</v>
      </c>
      <c r="E1031" t="s">
        <v>127</v>
      </c>
      <c r="F1031">
        <v>10</v>
      </c>
      <c r="G1031">
        <v>13</v>
      </c>
      <c r="H1031">
        <v>8.15</v>
      </c>
      <c r="I1031">
        <v>9.6999999999999993</v>
      </c>
      <c r="J1031">
        <v>9.6999999999999993</v>
      </c>
      <c r="K1031">
        <v>16</v>
      </c>
      <c r="L1031">
        <v>49.18</v>
      </c>
      <c r="M1031">
        <v>2500</v>
      </c>
      <c r="N1031">
        <v>1250</v>
      </c>
      <c r="O1031" s="1">
        <v>41381</v>
      </c>
    </row>
    <row r="1032" spans="1:15">
      <c r="A1032" t="str">
        <f t="shared" si="16"/>
        <v>BANKBARODAPE640</v>
      </c>
      <c r="B1032" t="s">
        <v>339</v>
      </c>
      <c r="C1032" s="1">
        <v>41389</v>
      </c>
      <c r="D1032">
        <v>640</v>
      </c>
      <c r="E1032" t="s">
        <v>261</v>
      </c>
      <c r="F1032">
        <v>1.05</v>
      </c>
      <c r="G1032">
        <v>3.5</v>
      </c>
      <c r="H1032">
        <v>1.05</v>
      </c>
      <c r="I1032">
        <v>3.5</v>
      </c>
      <c r="J1032">
        <v>3.5</v>
      </c>
      <c r="K1032">
        <v>16</v>
      </c>
      <c r="L1032">
        <v>51.4</v>
      </c>
      <c r="M1032">
        <v>49000</v>
      </c>
      <c r="N1032">
        <v>1500</v>
      </c>
      <c r="O1032" s="1">
        <v>41381</v>
      </c>
    </row>
    <row r="1033" spans="1:15">
      <c r="A1033" t="str">
        <f t="shared" si="16"/>
        <v>COALINDIAPE295</v>
      </c>
      <c r="B1033" t="s">
        <v>324</v>
      </c>
      <c r="C1033" s="1">
        <v>41389</v>
      </c>
      <c r="D1033">
        <v>295</v>
      </c>
      <c r="E1033" t="s">
        <v>261</v>
      </c>
      <c r="F1033">
        <v>2.8</v>
      </c>
      <c r="G1033">
        <v>3.7</v>
      </c>
      <c r="H1033">
        <v>2.2000000000000002</v>
      </c>
      <c r="I1033">
        <v>3.7</v>
      </c>
      <c r="J1033">
        <v>3.7</v>
      </c>
      <c r="K1033">
        <v>16</v>
      </c>
      <c r="L1033">
        <v>47.63</v>
      </c>
      <c r="M1033">
        <v>14000</v>
      </c>
      <c r="N1033">
        <v>0</v>
      </c>
      <c r="O1033" s="1">
        <v>41381</v>
      </c>
    </row>
    <row r="1034" spans="1:15">
      <c r="A1034" t="str">
        <f t="shared" si="16"/>
        <v>HINDPETROPE320</v>
      </c>
      <c r="B1034" t="s">
        <v>327</v>
      </c>
      <c r="C1034" s="1">
        <v>41389</v>
      </c>
      <c r="D1034">
        <v>320</v>
      </c>
      <c r="E1034" t="s">
        <v>261</v>
      </c>
      <c r="F1034">
        <v>12.3</v>
      </c>
      <c r="G1034">
        <v>14.15</v>
      </c>
      <c r="H1034">
        <v>9.75</v>
      </c>
      <c r="I1034">
        <v>13.45</v>
      </c>
      <c r="J1034">
        <v>13.45</v>
      </c>
      <c r="K1034">
        <v>16</v>
      </c>
      <c r="L1034">
        <v>53.03</v>
      </c>
      <c r="M1034">
        <v>13000</v>
      </c>
      <c r="N1034">
        <v>0</v>
      </c>
      <c r="O1034" s="1">
        <v>41381</v>
      </c>
    </row>
    <row r="1035" spans="1:15">
      <c r="A1035" t="str">
        <f t="shared" si="16"/>
        <v>JINDALSTELCE320</v>
      </c>
      <c r="B1035" t="s">
        <v>328</v>
      </c>
      <c r="C1035" s="1">
        <v>41389</v>
      </c>
      <c r="D1035">
        <v>320</v>
      </c>
      <c r="E1035" t="s">
        <v>127</v>
      </c>
      <c r="F1035">
        <v>22.5</v>
      </c>
      <c r="G1035">
        <v>26.45</v>
      </c>
      <c r="H1035">
        <v>18.600000000000001</v>
      </c>
      <c r="I1035">
        <v>18.600000000000001</v>
      </c>
      <c r="J1035">
        <v>18.600000000000001</v>
      </c>
      <c r="K1035">
        <v>16</v>
      </c>
      <c r="L1035">
        <v>54.96</v>
      </c>
      <c r="M1035">
        <v>28000</v>
      </c>
      <c r="N1035">
        <v>-10000</v>
      </c>
      <c r="O1035" s="1">
        <v>41381</v>
      </c>
    </row>
    <row r="1036" spans="1:15">
      <c r="A1036" t="str">
        <f t="shared" si="16"/>
        <v>KTKBANKCE155</v>
      </c>
      <c r="B1036" t="s">
        <v>309</v>
      </c>
      <c r="C1036" s="1">
        <v>41389</v>
      </c>
      <c r="D1036">
        <v>155</v>
      </c>
      <c r="E1036" t="s">
        <v>127</v>
      </c>
      <c r="F1036">
        <v>1.8</v>
      </c>
      <c r="G1036">
        <v>1.85</v>
      </c>
      <c r="H1036">
        <v>0.9</v>
      </c>
      <c r="I1036">
        <v>0.9</v>
      </c>
      <c r="J1036">
        <v>0.9</v>
      </c>
      <c r="K1036">
        <v>16</v>
      </c>
      <c r="L1036">
        <v>100.11</v>
      </c>
      <c r="M1036">
        <v>76000</v>
      </c>
      <c r="N1036">
        <v>16000</v>
      </c>
      <c r="O1036" s="1">
        <v>41381</v>
      </c>
    </row>
    <row r="1037" spans="1:15">
      <c r="A1037" t="str">
        <f t="shared" si="16"/>
        <v>MARUTICE1440</v>
      </c>
      <c r="B1037" t="s">
        <v>307</v>
      </c>
      <c r="C1037" s="1">
        <v>41389</v>
      </c>
      <c r="D1037">
        <v>1440</v>
      </c>
      <c r="E1037" t="s">
        <v>127</v>
      </c>
      <c r="F1037">
        <v>56.8</v>
      </c>
      <c r="G1037">
        <v>73.349999999999994</v>
      </c>
      <c r="H1037">
        <v>51.6</v>
      </c>
      <c r="I1037">
        <v>67.2</v>
      </c>
      <c r="J1037">
        <v>67.2</v>
      </c>
      <c r="K1037">
        <v>16</v>
      </c>
      <c r="L1037">
        <v>60.26</v>
      </c>
      <c r="M1037">
        <v>9000</v>
      </c>
      <c r="N1037">
        <v>-500</v>
      </c>
      <c r="O1037" s="1">
        <v>41381</v>
      </c>
    </row>
    <row r="1038" spans="1:15">
      <c r="A1038" t="str">
        <f t="shared" si="16"/>
        <v>NHPCCE25</v>
      </c>
      <c r="B1038" t="s">
        <v>306</v>
      </c>
      <c r="C1038" s="1">
        <v>41389</v>
      </c>
      <c r="D1038">
        <v>25</v>
      </c>
      <c r="E1038" t="s">
        <v>127</v>
      </c>
      <c r="F1038">
        <v>0.05</v>
      </c>
      <c r="G1038">
        <v>0.05</v>
      </c>
      <c r="H1038">
        <v>0.05</v>
      </c>
      <c r="I1038">
        <v>0.05</v>
      </c>
      <c r="J1038">
        <v>0.05</v>
      </c>
      <c r="K1038">
        <v>16</v>
      </c>
      <c r="L1038">
        <v>48.09</v>
      </c>
      <c r="M1038">
        <v>1980000</v>
      </c>
      <c r="N1038">
        <v>84000</v>
      </c>
      <c r="O1038" s="1">
        <v>41381</v>
      </c>
    </row>
    <row r="1039" spans="1:15">
      <c r="A1039" t="str">
        <f t="shared" si="16"/>
        <v>RANBAXYCE440</v>
      </c>
      <c r="B1039" t="s">
        <v>304</v>
      </c>
      <c r="C1039" s="1">
        <v>41389</v>
      </c>
      <c r="D1039">
        <v>440</v>
      </c>
      <c r="E1039" t="s">
        <v>127</v>
      </c>
      <c r="F1039">
        <v>13.55</v>
      </c>
      <c r="G1039">
        <v>13.55</v>
      </c>
      <c r="H1039">
        <v>9.3000000000000007</v>
      </c>
      <c r="I1039">
        <v>9.3000000000000007</v>
      </c>
      <c r="J1039">
        <v>9.3000000000000007</v>
      </c>
      <c r="K1039">
        <v>16</v>
      </c>
      <c r="L1039">
        <v>36.119999999999997</v>
      </c>
      <c r="M1039">
        <v>56000</v>
      </c>
      <c r="N1039">
        <v>-1500</v>
      </c>
      <c r="O1039" s="1">
        <v>41381</v>
      </c>
    </row>
    <row r="1040" spans="1:15">
      <c r="A1040" t="str">
        <f t="shared" si="16"/>
        <v>RECLTDCE210</v>
      </c>
      <c r="B1040" t="s">
        <v>321</v>
      </c>
      <c r="C1040" s="1">
        <v>41389</v>
      </c>
      <c r="D1040">
        <v>210</v>
      </c>
      <c r="E1040" t="s">
        <v>127</v>
      </c>
      <c r="F1040">
        <v>16.2</v>
      </c>
      <c r="G1040">
        <v>19.55</v>
      </c>
      <c r="H1040">
        <v>11.75</v>
      </c>
      <c r="I1040">
        <v>11.75</v>
      </c>
      <c r="J1040">
        <v>11.75</v>
      </c>
      <c r="K1040">
        <v>16</v>
      </c>
      <c r="L1040">
        <v>36.32</v>
      </c>
      <c r="M1040">
        <v>72000</v>
      </c>
      <c r="N1040">
        <v>-6000</v>
      </c>
      <c r="O1040" s="1">
        <v>41381</v>
      </c>
    </row>
    <row r="1041" spans="1:15">
      <c r="A1041" t="str">
        <f t="shared" si="16"/>
        <v>TATAMOTORSCE250</v>
      </c>
      <c r="B1041" t="s">
        <v>130</v>
      </c>
      <c r="C1041" s="1">
        <v>41389</v>
      </c>
      <c r="D1041">
        <v>250</v>
      </c>
      <c r="E1041" t="s">
        <v>127</v>
      </c>
      <c r="F1041">
        <v>23.5</v>
      </c>
      <c r="G1041">
        <v>25</v>
      </c>
      <c r="H1041">
        <v>21.5</v>
      </c>
      <c r="I1041">
        <v>24</v>
      </c>
      <c r="J1041">
        <v>24</v>
      </c>
      <c r="K1041">
        <v>16</v>
      </c>
      <c r="L1041">
        <v>43.65</v>
      </c>
      <c r="M1041">
        <v>98000</v>
      </c>
      <c r="N1041">
        <v>-7000</v>
      </c>
      <c r="O1041" s="1">
        <v>41381</v>
      </c>
    </row>
    <row r="1042" spans="1:15">
      <c r="A1042" t="str">
        <f t="shared" si="16"/>
        <v>APOLLOTYRECE95</v>
      </c>
      <c r="B1042" t="s">
        <v>333</v>
      </c>
      <c r="C1042" s="1">
        <v>41389</v>
      </c>
      <c r="D1042">
        <v>95</v>
      </c>
      <c r="E1042" t="s">
        <v>127</v>
      </c>
      <c r="F1042">
        <v>0.2</v>
      </c>
      <c r="G1042">
        <v>0.2</v>
      </c>
      <c r="H1042">
        <v>0.15</v>
      </c>
      <c r="I1042">
        <v>0.15</v>
      </c>
      <c r="J1042">
        <v>0.15</v>
      </c>
      <c r="K1042">
        <v>15</v>
      </c>
      <c r="L1042">
        <v>57.1</v>
      </c>
      <c r="M1042">
        <v>48000</v>
      </c>
      <c r="N1042">
        <v>-8000</v>
      </c>
      <c r="O1042" s="1">
        <v>41381</v>
      </c>
    </row>
    <row r="1043" spans="1:15">
      <c r="A1043" t="str">
        <f t="shared" si="16"/>
        <v>HDILCE75</v>
      </c>
      <c r="B1043" t="s">
        <v>297</v>
      </c>
      <c r="C1043" s="1">
        <v>41389</v>
      </c>
      <c r="D1043">
        <v>75</v>
      </c>
      <c r="E1043" t="s">
        <v>127</v>
      </c>
      <c r="F1043">
        <v>0.05</v>
      </c>
      <c r="G1043">
        <v>0.05</v>
      </c>
      <c r="H1043">
        <v>0.05</v>
      </c>
      <c r="I1043">
        <v>0.05</v>
      </c>
      <c r="J1043">
        <v>0.05</v>
      </c>
      <c r="K1043">
        <v>15</v>
      </c>
      <c r="L1043">
        <v>45.03</v>
      </c>
      <c r="M1043">
        <v>212000</v>
      </c>
      <c r="N1043">
        <v>-56000</v>
      </c>
      <c r="O1043" s="1">
        <v>41381</v>
      </c>
    </row>
    <row r="1044" spans="1:15">
      <c r="A1044" t="str">
        <f t="shared" si="16"/>
        <v>HEROMOTOCOCE1450</v>
      </c>
      <c r="B1044" t="s">
        <v>135</v>
      </c>
      <c r="C1044" s="1">
        <v>41389</v>
      </c>
      <c r="D1044">
        <v>1450</v>
      </c>
      <c r="E1044" t="s">
        <v>127</v>
      </c>
      <c r="F1044">
        <v>61</v>
      </c>
      <c r="G1044">
        <v>64.7</v>
      </c>
      <c r="H1044">
        <v>55.7</v>
      </c>
      <c r="I1044">
        <v>58.45</v>
      </c>
      <c r="J1044">
        <v>58.45</v>
      </c>
      <c r="K1044">
        <v>15</v>
      </c>
      <c r="L1044">
        <v>28.3</v>
      </c>
      <c r="M1044">
        <v>7750</v>
      </c>
      <c r="N1044">
        <v>125</v>
      </c>
      <c r="O1044" s="1">
        <v>41381</v>
      </c>
    </row>
    <row r="1045" spans="1:15">
      <c r="A1045" t="str">
        <f t="shared" si="16"/>
        <v>HINDPETROCE340</v>
      </c>
      <c r="B1045" t="s">
        <v>327</v>
      </c>
      <c r="C1045" s="1">
        <v>41389</v>
      </c>
      <c r="D1045">
        <v>340</v>
      </c>
      <c r="E1045" t="s">
        <v>127</v>
      </c>
      <c r="F1045">
        <v>1.45</v>
      </c>
      <c r="G1045">
        <v>1.65</v>
      </c>
      <c r="H1045">
        <v>0.6</v>
      </c>
      <c r="I1045">
        <v>0.8</v>
      </c>
      <c r="J1045">
        <v>0.8</v>
      </c>
      <c r="K1045">
        <v>15</v>
      </c>
      <c r="L1045">
        <v>51.15</v>
      </c>
      <c r="M1045">
        <v>79000</v>
      </c>
      <c r="N1045">
        <v>-8000</v>
      </c>
      <c r="O1045" s="1">
        <v>41381</v>
      </c>
    </row>
    <row r="1046" spans="1:15">
      <c r="A1046" t="str">
        <f t="shared" si="16"/>
        <v>LICHSGFINPE225</v>
      </c>
      <c r="B1046" t="s">
        <v>318</v>
      </c>
      <c r="C1046" s="1">
        <v>41389</v>
      </c>
      <c r="D1046">
        <v>225</v>
      </c>
      <c r="E1046" t="s">
        <v>261</v>
      </c>
      <c r="F1046">
        <v>3.15</v>
      </c>
      <c r="G1046">
        <v>4.5</v>
      </c>
      <c r="H1046">
        <v>2.95</v>
      </c>
      <c r="I1046">
        <v>4.25</v>
      </c>
      <c r="J1046">
        <v>4.25</v>
      </c>
      <c r="K1046">
        <v>15</v>
      </c>
      <c r="L1046">
        <v>34.26</v>
      </c>
      <c r="M1046">
        <v>11000</v>
      </c>
      <c r="N1046">
        <v>6000</v>
      </c>
      <c r="O1046" s="1">
        <v>41381</v>
      </c>
    </row>
    <row r="1047" spans="1:15">
      <c r="A1047" t="str">
        <f t="shared" si="16"/>
        <v>RCOMCE72.5</v>
      </c>
      <c r="B1047" t="s">
        <v>294</v>
      </c>
      <c r="C1047" s="1">
        <v>41389</v>
      </c>
      <c r="D1047">
        <v>72.5</v>
      </c>
      <c r="E1047" t="s">
        <v>127</v>
      </c>
      <c r="F1047">
        <v>12.5</v>
      </c>
      <c r="G1047">
        <v>12.6</v>
      </c>
      <c r="H1047">
        <v>9.9499999999999993</v>
      </c>
      <c r="I1047">
        <v>10.4</v>
      </c>
      <c r="J1047">
        <v>10.4</v>
      </c>
      <c r="K1047">
        <v>15</v>
      </c>
      <c r="L1047">
        <v>50.4</v>
      </c>
      <c r="M1047">
        <v>320000</v>
      </c>
      <c r="N1047">
        <v>-44000</v>
      </c>
      <c r="O1047" s="1">
        <v>41381</v>
      </c>
    </row>
    <row r="1048" spans="1:15">
      <c r="A1048" t="str">
        <f t="shared" si="16"/>
        <v>UNIONBANKCE220</v>
      </c>
      <c r="B1048" t="s">
        <v>363</v>
      </c>
      <c r="C1048" s="1">
        <v>41389</v>
      </c>
      <c r="D1048">
        <v>220</v>
      </c>
      <c r="E1048" t="s">
        <v>127</v>
      </c>
      <c r="F1048">
        <v>18.25</v>
      </c>
      <c r="G1048">
        <v>18.25</v>
      </c>
      <c r="H1048">
        <v>10.45</v>
      </c>
      <c r="I1048">
        <v>13.95</v>
      </c>
      <c r="J1048">
        <v>13.95</v>
      </c>
      <c r="K1048">
        <v>15</v>
      </c>
      <c r="L1048">
        <v>70.430000000000007</v>
      </c>
      <c r="M1048">
        <v>48000</v>
      </c>
      <c r="N1048">
        <v>-10000</v>
      </c>
      <c r="O1048" s="1">
        <v>41381</v>
      </c>
    </row>
    <row r="1049" spans="1:15">
      <c r="A1049" t="str">
        <f t="shared" si="16"/>
        <v>UNIONBANKPE220</v>
      </c>
      <c r="B1049" t="s">
        <v>363</v>
      </c>
      <c r="C1049" s="1">
        <v>41389</v>
      </c>
      <c r="D1049">
        <v>220</v>
      </c>
      <c r="E1049" t="s">
        <v>261</v>
      </c>
      <c r="F1049">
        <v>1.5</v>
      </c>
      <c r="G1049">
        <v>2.85</v>
      </c>
      <c r="H1049">
        <v>1.3</v>
      </c>
      <c r="I1049">
        <v>1.8</v>
      </c>
      <c r="J1049">
        <v>1.8</v>
      </c>
      <c r="K1049">
        <v>15</v>
      </c>
      <c r="L1049">
        <v>66.63</v>
      </c>
      <c r="M1049">
        <v>70000</v>
      </c>
      <c r="N1049">
        <v>-4000</v>
      </c>
      <c r="O1049" s="1">
        <v>41381</v>
      </c>
    </row>
    <row r="1050" spans="1:15">
      <c r="A1050" t="str">
        <f t="shared" si="16"/>
        <v>ADANIPOWERCE52.5</v>
      </c>
      <c r="B1050" t="s">
        <v>402</v>
      </c>
      <c r="C1050" s="1">
        <v>41389</v>
      </c>
      <c r="D1050">
        <v>52.5</v>
      </c>
      <c r="E1050" t="s">
        <v>127</v>
      </c>
      <c r="F1050">
        <v>0.4</v>
      </c>
      <c r="G1050">
        <v>0.4</v>
      </c>
      <c r="H1050">
        <v>0.3</v>
      </c>
      <c r="I1050">
        <v>0.35</v>
      </c>
      <c r="J1050">
        <v>0.35</v>
      </c>
      <c r="K1050">
        <v>14</v>
      </c>
      <c r="L1050">
        <v>59.16</v>
      </c>
      <c r="M1050">
        <v>200000</v>
      </c>
      <c r="N1050">
        <v>48000</v>
      </c>
      <c r="O1050" s="1">
        <v>41381</v>
      </c>
    </row>
    <row r="1051" spans="1:15">
      <c r="A1051" t="str">
        <f t="shared" si="16"/>
        <v>ANDHRABANKCE100</v>
      </c>
      <c r="B1051" t="s">
        <v>403</v>
      </c>
      <c r="C1051" s="1">
        <v>41389</v>
      </c>
      <c r="D1051">
        <v>100</v>
      </c>
      <c r="E1051" t="s">
        <v>127</v>
      </c>
      <c r="F1051">
        <v>0.9</v>
      </c>
      <c r="G1051">
        <v>0.9</v>
      </c>
      <c r="H1051">
        <v>0.35</v>
      </c>
      <c r="I1051">
        <v>0.35</v>
      </c>
      <c r="J1051">
        <v>0.35</v>
      </c>
      <c r="K1051">
        <v>14</v>
      </c>
      <c r="L1051">
        <v>56.39</v>
      </c>
      <c r="M1051">
        <v>128000</v>
      </c>
      <c r="N1051">
        <v>36000</v>
      </c>
      <c r="O1051" s="1">
        <v>41381</v>
      </c>
    </row>
    <row r="1052" spans="1:15">
      <c r="A1052" t="str">
        <f t="shared" si="16"/>
        <v>ASIANPAINTCE4700</v>
      </c>
      <c r="B1052" t="s">
        <v>368</v>
      </c>
      <c r="C1052" s="1">
        <v>41389</v>
      </c>
      <c r="D1052">
        <v>4700</v>
      </c>
      <c r="E1052" t="s">
        <v>127</v>
      </c>
      <c r="F1052">
        <v>88.45</v>
      </c>
      <c r="G1052">
        <v>93</v>
      </c>
      <c r="H1052">
        <v>59.25</v>
      </c>
      <c r="I1052">
        <v>59.5</v>
      </c>
      <c r="J1052">
        <v>59.5</v>
      </c>
      <c r="K1052">
        <v>14</v>
      </c>
      <c r="L1052">
        <v>83.61</v>
      </c>
      <c r="M1052">
        <v>1875</v>
      </c>
      <c r="N1052">
        <v>-125</v>
      </c>
      <c r="O1052" s="1">
        <v>41381</v>
      </c>
    </row>
    <row r="1053" spans="1:15">
      <c r="A1053" t="str">
        <f t="shared" si="16"/>
        <v>BANKINDIACE340</v>
      </c>
      <c r="B1053" t="s">
        <v>361</v>
      </c>
      <c r="C1053" s="1">
        <v>41389</v>
      </c>
      <c r="D1053">
        <v>340</v>
      </c>
      <c r="E1053" t="s">
        <v>127</v>
      </c>
      <c r="F1053">
        <v>2.4</v>
      </c>
      <c r="G1053">
        <v>3.5</v>
      </c>
      <c r="H1053">
        <v>2.4</v>
      </c>
      <c r="I1053">
        <v>2.4</v>
      </c>
      <c r="J1053">
        <v>2.4</v>
      </c>
      <c r="K1053">
        <v>14</v>
      </c>
      <c r="L1053">
        <v>47.99</v>
      </c>
      <c r="M1053">
        <v>28000</v>
      </c>
      <c r="N1053">
        <v>5000</v>
      </c>
      <c r="O1053" s="1">
        <v>41381</v>
      </c>
    </row>
    <row r="1054" spans="1:15">
      <c r="A1054" t="str">
        <f t="shared" si="16"/>
        <v>BHELPE160</v>
      </c>
      <c r="B1054" t="s">
        <v>299</v>
      </c>
      <c r="C1054" s="1">
        <v>41389</v>
      </c>
      <c r="D1054">
        <v>160</v>
      </c>
      <c r="E1054" t="s">
        <v>261</v>
      </c>
      <c r="F1054">
        <v>0.15</v>
      </c>
      <c r="G1054">
        <v>0.25</v>
      </c>
      <c r="H1054">
        <v>0.15</v>
      </c>
      <c r="I1054">
        <v>0.25</v>
      </c>
      <c r="J1054">
        <v>0.25</v>
      </c>
      <c r="K1054">
        <v>14</v>
      </c>
      <c r="L1054">
        <v>22.42</v>
      </c>
      <c r="M1054">
        <v>263000</v>
      </c>
      <c r="N1054">
        <v>-11000</v>
      </c>
      <c r="O1054" s="1">
        <v>41381</v>
      </c>
    </row>
    <row r="1055" spans="1:15">
      <c r="A1055" t="str">
        <f t="shared" si="16"/>
        <v>BHELPE200</v>
      </c>
      <c r="B1055" t="s">
        <v>299</v>
      </c>
      <c r="C1055" s="1">
        <v>41389</v>
      </c>
      <c r="D1055">
        <v>200</v>
      </c>
      <c r="E1055" t="s">
        <v>261</v>
      </c>
      <c r="F1055">
        <v>17.05</v>
      </c>
      <c r="G1055">
        <v>18.2</v>
      </c>
      <c r="H1055">
        <v>15.8</v>
      </c>
      <c r="I1055">
        <v>16.149999999999999</v>
      </c>
      <c r="J1055">
        <v>16.149999999999999</v>
      </c>
      <c r="K1055">
        <v>14</v>
      </c>
      <c r="L1055">
        <v>30.32</v>
      </c>
      <c r="M1055">
        <v>98000</v>
      </c>
      <c r="N1055">
        <v>-9000</v>
      </c>
      <c r="O1055" s="1">
        <v>41381</v>
      </c>
    </row>
    <row r="1056" spans="1:15">
      <c r="A1056" t="str">
        <f t="shared" si="16"/>
        <v>CENTURYTEXPE290</v>
      </c>
      <c r="B1056" t="s">
        <v>267</v>
      </c>
      <c r="C1056" s="1">
        <v>41389</v>
      </c>
      <c r="D1056">
        <v>290</v>
      </c>
      <c r="E1056" t="s">
        <v>261</v>
      </c>
      <c r="F1056">
        <v>3.75</v>
      </c>
      <c r="G1056">
        <v>8.4</v>
      </c>
      <c r="H1056">
        <v>3.6</v>
      </c>
      <c r="I1056">
        <v>6.05</v>
      </c>
      <c r="J1056">
        <v>6.05</v>
      </c>
      <c r="K1056">
        <v>14</v>
      </c>
      <c r="L1056">
        <v>41.34</v>
      </c>
      <c r="M1056">
        <v>7000</v>
      </c>
      <c r="N1056">
        <v>-1000</v>
      </c>
      <c r="O1056" s="1">
        <v>41381</v>
      </c>
    </row>
    <row r="1057" spans="1:15">
      <c r="A1057" t="str">
        <f t="shared" si="16"/>
        <v>CIPLAPE380</v>
      </c>
      <c r="B1057" t="s">
        <v>336</v>
      </c>
      <c r="C1057" s="1">
        <v>41389</v>
      </c>
      <c r="D1057">
        <v>380</v>
      </c>
      <c r="E1057" t="s">
        <v>261</v>
      </c>
      <c r="F1057">
        <v>1.6</v>
      </c>
      <c r="G1057">
        <v>1.6</v>
      </c>
      <c r="H1057">
        <v>0.7</v>
      </c>
      <c r="I1057">
        <v>0.7</v>
      </c>
      <c r="J1057">
        <v>0.7</v>
      </c>
      <c r="K1057">
        <v>14</v>
      </c>
      <c r="L1057">
        <v>53.34</v>
      </c>
      <c r="M1057">
        <v>118000</v>
      </c>
      <c r="N1057">
        <v>1000</v>
      </c>
      <c r="O1057" s="1">
        <v>41381</v>
      </c>
    </row>
    <row r="1058" spans="1:15">
      <c r="A1058" t="str">
        <f t="shared" si="16"/>
        <v>FINANTECHCE740</v>
      </c>
      <c r="B1058" t="s">
        <v>366</v>
      </c>
      <c r="C1058" s="1">
        <v>41389</v>
      </c>
      <c r="D1058">
        <v>740</v>
      </c>
      <c r="E1058" t="s">
        <v>127</v>
      </c>
      <c r="F1058">
        <v>17.95</v>
      </c>
      <c r="G1058">
        <v>21</v>
      </c>
      <c r="H1058">
        <v>14.05</v>
      </c>
      <c r="I1058">
        <v>14.05</v>
      </c>
      <c r="J1058">
        <v>14.05</v>
      </c>
      <c r="K1058">
        <v>14</v>
      </c>
      <c r="L1058">
        <v>26.51</v>
      </c>
      <c r="M1058">
        <v>3250</v>
      </c>
      <c r="N1058">
        <v>0</v>
      </c>
      <c r="O1058" s="1">
        <v>41381</v>
      </c>
    </row>
    <row r="1059" spans="1:15">
      <c r="A1059" t="str">
        <f t="shared" si="16"/>
        <v>GAILPE310</v>
      </c>
      <c r="B1059" t="s">
        <v>364</v>
      </c>
      <c r="C1059" s="1">
        <v>41389</v>
      </c>
      <c r="D1059">
        <v>310</v>
      </c>
      <c r="E1059" t="s">
        <v>261</v>
      </c>
      <c r="F1059">
        <v>0.7</v>
      </c>
      <c r="G1059">
        <v>1.1000000000000001</v>
      </c>
      <c r="H1059">
        <v>0.7</v>
      </c>
      <c r="I1059">
        <v>1</v>
      </c>
      <c r="J1059">
        <v>1</v>
      </c>
      <c r="K1059">
        <v>14</v>
      </c>
      <c r="L1059">
        <v>43.52</v>
      </c>
      <c r="M1059">
        <v>8000</v>
      </c>
      <c r="N1059">
        <v>1000</v>
      </c>
      <c r="O1059" s="1">
        <v>41381</v>
      </c>
    </row>
    <row r="1060" spans="1:15">
      <c r="A1060" t="str">
        <f t="shared" si="16"/>
        <v>HDILCE70</v>
      </c>
      <c r="B1060" t="s">
        <v>297</v>
      </c>
      <c r="C1060" s="1">
        <v>41389</v>
      </c>
      <c r="D1060">
        <v>70</v>
      </c>
      <c r="E1060" t="s">
        <v>127</v>
      </c>
      <c r="F1060">
        <v>0.05</v>
      </c>
      <c r="G1060">
        <v>0.1</v>
      </c>
      <c r="H1060">
        <v>0.05</v>
      </c>
      <c r="I1060">
        <v>0.1</v>
      </c>
      <c r="J1060">
        <v>0.1</v>
      </c>
      <c r="K1060">
        <v>14</v>
      </c>
      <c r="L1060">
        <v>39.24</v>
      </c>
      <c r="M1060">
        <v>752000</v>
      </c>
      <c r="N1060">
        <v>-36000</v>
      </c>
      <c r="O1060" s="1">
        <v>41381</v>
      </c>
    </row>
    <row r="1061" spans="1:15">
      <c r="A1061" t="str">
        <f t="shared" si="16"/>
        <v>IDFCCE170</v>
      </c>
      <c r="B1061" t="s">
        <v>303</v>
      </c>
      <c r="C1061" s="1">
        <v>41389</v>
      </c>
      <c r="D1061">
        <v>170</v>
      </c>
      <c r="E1061" t="s">
        <v>127</v>
      </c>
      <c r="F1061">
        <v>0.75</v>
      </c>
      <c r="G1061">
        <v>0.75</v>
      </c>
      <c r="H1061">
        <v>0.2</v>
      </c>
      <c r="I1061">
        <v>0.25</v>
      </c>
      <c r="J1061">
        <v>0.25</v>
      </c>
      <c r="K1061">
        <v>14</v>
      </c>
      <c r="L1061">
        <v>47.69</v>
      </c>
      <c r="M1061">
        <v>142000</v>
      </c>
      <c r="N1061">
        <v>8000</v>
      </c>
      <c r="O1061" s="1">
        <v>41381</v>
      </c>
    </row>
    <row r="1062" spans="1:15">
      <c r="A1062" t="str">
        <f t="shared" si="16"/>
        <v>PUNJLLOYDPE50</v>
      </c>
      <c r="B1062" t="s">
        <v>379</v>
      </c>
      <c r="C1062" s="1">
        <v>41389</v>
      </c>
      <c r="D1062">
        <v>50</v>
      </c>
      <c r="E1062" t="s">
        <v>261</v>
      </c>
      <c r="F1062">
        <v>0.65</v>
      </c>
      <c r="G1062">
        <v>0.8</v>
      </c>
      <c r="H1062">
        <v>0.55000000000000004</v>
      </c>
      <c r="I1062">
        <v>0.7</v>
      </c>
      <c r="J1062">
        <v>0.7</v>
      </c>
      <c r="K1062">
        <v>14</v>
      </c>
      <c r="L1062">
        <v>56.74</v>
      </c>
      <c r="M1062">
        <v>400000</v>
      </c>
      <c r="N1062">
        <v>-8000</v>
      </c>
      <c r="O1062" s="1">
        <v>41381</v>
      </c>
    </row>
    <row r="1063" spans="1:15">
      <c r="A1063" t="str">
        <f t="shared" si="16"/>
        <v>RANBAXYPE420</v>
      </c>
      <c r="B1063" t="s">
        <v>304</v>
      </c>
      <c r="C1063" s="1">
        <v>41389</v>
      </c>
      <c r="D1063">
        <v>420</v>
      </c>
      <c r="E1063" t="s">
        <v>261</v>
      </c>
      <c r="F1063">
        <v>1.2</v>
      </c>
      <c r="G1063">
        <v>1.55</v>
      </c>
      <c r="H1063">
        <v>1.05</v>
      </c>
      <c r="I1063">
        <v>1.1499999999999999</v>
      </c>
      <c r="J1063">
        <v>1.1499999999999999</v>
      </c>
      <c r="K1063">
        <v>14</v>
      </c>
      <c r="L1063">
        <v>29.48</v>
      </c>
      <c r="M1063">
        <v>74500</v>
      </c>
      <c r="N1063">
        <v>-1000</v>
      </c>
      <c r="O1063" s="1">
        <v>41381</v>
      </c>
    </row>
    <row r="1064" spans="1:15">
      <c r="A1064" t="str">
        <f t="shared" si="16"/>
        <v>RENUKACE22.5</v>
      </c>
      <c r="B1064" t="s">
        <v>385</v>
      </c>
      <c r="C1064" s="1">
        <v>41389</v>
      </c>
      <c r="D1064">
        <v>22.5</v>
      </c>
      <c r="E1064" t="s">
        <v>127</v>
      </c>
      <c r="F1064">
        <v>1.95</v>
      </c>
      <c r="G1064">
        <v>2.0499999999999998</v>
      </c>
      <c r="H1064">
        <v>1.9</v>
      </c>
      <c r="I1064">
        <v>2</v>
      </c>
      <c r="J1064">
        <v>2</v>
      </c>
      <c r="K1064">
        <v>14</v>
      </c>
      <c r="L1064">
        <v>27.36</v>
      </c>
      <c r="M1064">
        <v>496000</v>
      </c>
      <c r="N1064">
        <v>24000</v>
      </c>
      <c r="O1064" s="1">
        <v>41381</v>
      </c>
    </row>
    <row r="1065" spans="1:15">
      <c r="A1065" t="str">
        <f t="shared" si="16"/>
        <v>SUNTVPE370</v>
      </c>
      <c r="B1065" t="s">
        <v>359</v>
      </c>
      <c r="C1065" s="1">
        <v>41389</v>
      </c>
      <c r="D1065">
        <v>370</v>
      </c>
      <c r="E1065" t="s">
        <v>261</v>
      </c>
      <c r="F1065">
        <v>7.9</v>
      </c>
      <c r="G1065">
        <v>10.25</v>
      </c>
      <c r="H1065">
        <v>5.35</v>
      </c>
      <c r="I1065">
        <v>6.75</v>
      </c>
      <c r="J1065">
        <v>6.75</v>
      </c>
      <c r="K1065">
        <v>14</v>
      </c>
      <c r="L1065">
        <v>52.88</v>
      </c>
      <c r="M1065">
        <v>17000</v>
      </c>
      <c r="N1065">
        <v>9000</v>
      </c>
      <c r="O1065" s="1">
        <v>41381</v>
      </c>
    </row>
    <row r="1066" spans="1:15">
      <c r="A1066" t="str">
        <f t="shared" si="16"/>
        <v>TATASTEELPE260</v>
      </c>
      <c r="B1066" t="s">
        <v>292</v>
      </c>
      <c r="C1066" s="1">
        <v>41389</v>
      </c>
      <c r="D1066">
        <v>260</v>
      </c>
      <c r="E1066" t="s">
        <v>261</v>
      </c>
      <c r="F1066">
        <v>0.3</v>
      </c>
      <c r="G1066">
        <v>0.35</v>
      </c>
      <c r="H1066">
        <v>0.2</v>
      </c>
      <c r="I1066">
        <v>0.35</v>
      </c>
      <c r="J1066">
        <v>0.35</v>
      </c>
      <c r="K1066">
        <v>14</v>
      </c>
      <c r="L1066">
        <v>36.44</v>
      </c>
      <c r="M1066">
        <v>145000</v>
      </c>
      <c r="N1066">
        <v>3000</v>
      </c>
      <c r="O1066" s="1">
        <v>41381</v>
      </c>
    </row>
    <row r="1067" spans="1:15">
      <c r="A1067" t="str">
        <f t="shared" si="16"/>
        <v>WIPROCE370</v>
      </c>
      <c r="B1067" t="s">
        <v>331</v>
      </c>
      <c r="C1067" s="1">
        <v>41389</v>
      </c>
      <c r="D1067">
        <v>370</v>
      </c>
      <c r="E1067" t="s">
        <v>127</v>
      </c>
      <c r="F1067">
        <v>20.149999999999999</v>
      </c>
      <c r="G1067">
        <v>20.45</v>
      </c>
      <c r="H1067">
        <v>15</v>
      </c>
      <c r="I1067">
        <v>15.05</v>
      </c>
      <c r="J1067">
        <v>15.05</v>
      </c>
      <c r="K1067">
        <v>14</v>
      </c>
      <c r="L1067">
        <v>27.16</v>
      </c>
      <c r="M1067">
        <v>29500</v>
      </c>
      <c r="N1067">
        <v>3000</v>
      </c>
      <c r="O1067" s="1">
        <v>41381</v>
      </c>
    </row>
    <row r="1068" spans="1:15">
      <c r="A1068" t="str">
        <f t="shared" si="16"/>
        <v>ARVINDCE85</v>
      </c>
      <c r="B1068" t="s">
        <v>381</v>
      </c>
      <c r="C1068" s="1">
        <v>41389</v>
      </c>
      <c r="D1068">
        <v>85</v>
      </c>
      <c r="E1068" t="s">
        <v>127</v>
      </c>
      <c r="F1068">
        <v>2.75</v>
      </c>
      <c r="G1068">
        <v>2.8</v>
      </c>
      <c r="H1068">
        <v>1.4</v>
      </c>
      <c r="I1068">
        <v>1.5</v>
      </c>
      <c r="J1068">
        <v>1.5</v>
      </c>
      <c r="K1068">
        <v>13</v>
      </c>
      <c r="L1068">
        <v>45.18</v>
      </c>
      <c r="M1068">
        <v>72000</v>
      </c>
      <c r="N1068">
        <v>12000</v>
      </c>
      <c r="O1068" s="1">
        <v>41381</v>
      </c>
    </row>
    <row r="1069" spans="1:15">
      <c r="A1069" t="str">
        <f t="shared" si="16"/>
        <v>BAJAJ-AUTOCE1700</v>
      </c>
      <c r="B1069" t="s">
        <v>262</v>
      </c>
      <c r="C1069" s="1">
        <v>41389</v>
      </c>
      <c r="D1069">
        <v>1700</v>
      </c>
      <c r="E1069" t="s">
        <v>127</v>
      </c>
      <c r="F1069">
        <v>85</v>
      </c>
      <c r="G1069">
        <v>101</v>
      </c>
      <c r="H1069">
        <v>85</v>
      </c>
      <c r="I1069">
        <v>98.9</v>
      </c>
      <c r="J1069">
        <v>98.9</v>
      </c>
      <c r="K1069">
        <v>13</v>
      </c>
      <c r="L1069">
        <v>29.17</v>
      </c>
      <c r="M1069">
        <v>4250</v>
      </c>
      <c r="N1069">
        <v>-750</v>
      </c>
      <c r="O1069" s="1">
        <v>41381</v>
      </c>
    </row>
    <row r="1070" spans="1:15">
      <c r="A1070" t="str">
        <f t="shared" si="16"/>
        <v>BPCLCE390</v>
      </c>
      <c r="B1070" t="s">
        <v>320</v>
      </c>
      <c r="C1070" s="1">
        <v>41389</v>
      </c>
      <c r="D1070">
        <v>390</v>
      </c>
      <c r="E1070" t="s">
        <v>127</v>
      </c>
      <c r="F1070">
        <v>18.600000000000001</v>
      </c>
      <c r="G1070">
        <v>18.600000000000001</v>
      </c>
      <c r="H1070">
        <v>15.2</v>
      </c>
      <c r="I1070">
        <v>15.65</v>
      </c>
      <c r="J1070">
        <v>15.65</v>
      </c>
      <c r="K1070">
        <v>13</v>
      </c>
      <c r="L1070">
        <v>52.93</v>
      </c>
      <c r="M1070">
        <v>15000</v>
      </c>
      <c r="N1070">
        <v>-2000</v>
      </c>
      <c r="O1070" s="1">
        <v>41381</v>
      </c>
    </row>
    <row r="1071" spans="1:15">
      <c r="A1071" t="str">
        <f t="shared" si="16"/>
        <v>CANBKCE440</v>
      </c>
      <c r="B1071" t="s">
        <v>374</v>
      </c>
      <c r="C1071" s="1">
        <v>41389</v>
      </c>
      <c r="D1071">
        <v>440</v>
      </c>
      <c r="E1071" t="s">
        <v>127</v>
      </c>
      <c r="F1071">
        <v>3.9</v>
      </c>
      <c r="G1071">
        <v>4.5</v>
      </c>
      <c r="H1071">
        <v>1.5</v>
      </c>
      <c r="I1071">
        <v>1.5</v>
      </c>
      <c r="J1071">
        <v>1.5</v>
      </c>
      <c r="K1071">
        <v>13</v>
      </c>
      <c r="L1071">
        <v>57.65</v>
      </c>
      <c r="M1071">
        <v>35000</v>
      </c>
      <c r="N1071">
        <v>2000</v>
      </c>
      <c r="O1071" s="1">
        <v>41381</v>
      </c>
    </row>
    <row r="1072" spans="1:15">
      <c r="A1072" t="str">
        <f t="shared" si="16"/>
        <v>CHAMBLFERTCE50</v>
      </c>
      <c r="B1072" t="s">
        <v>265</v>
      </c>
      <c r="C1072" s="1">
        <v>41389</v>
      </c>
      <c r="D1072">
        <v>50</v>
      </c>
      <c r="E1072" t="s">
        <v>127</v>
      </c>
      <c r="F1072">
        <v>2.75</v>
      </c>
      <c r="G1072">
        <v>3.25</v>
      </c>
      <c r="H1072">
        <v>2.15</v>
      </c>
      <c r="I1072">
        <v>2.15</v>
      </c>
      <c r="J1072">
        <v>2.15</v>
      </c>
      <c r="K1072">
        <v>13</v>
      </c>
      <c r="L1072">
        <v>27.52</v>
      </c>
      <c r="M1072">
        <v>192000</v>
      </c>
      <c r="N1072">
        <v>-4000</v>
      </c>
      <c r="O1072" s="1">
        <v>41381</v>
      </c>
    </row>
    <row r="1073" spans="1:15">
      <c r="A1073" t="str">
        <f t="shared" si="16"/>
        <v>COALINDIAPE280</v>
      </c>
      <c r="B1073" t="s">
        <v>324</v>
      </c>
      <c r="C1073" s="1">
        <v>41389</v>
      </c>
      <c r="D1073">
        <v>280</v>
      </c>
      <c r="E1073" t="s">
        <v>261</v>
      </c>
      <c r="F1073">
        <v>0.4</v>
      </c>
      <c r="G1073">
        <v>0.4</v>
      </c>
      <c r="H1073">
        <v>0.3</v>
      </c>
      <c r="I1073">
        <v>0.3</v>
      </c>
      <c r="J1073">
        <v>0.3</v>
      </c>
      <c r="K1073">
        <v>13</v>
      </c>
      <c r="L1073">
        <v>36.44</v>
      </c>
      <c r="M1073">
        <v>132000</v>
      </c>
      <c r="N1073">
        <v>-1000</v>
      </c>
      <c r="O1073" s="1">
        <v>41381</v>
      </c>
    </row>
    <row r="1074" spans="1:15">
      <c r="A1074" t="str">
        <f t="shared" si="16"/>
        <v>DENABANKCE92.5</v>
      </c>
      <c r="B1074" t="s">
        <v>347</v>
      </c>
      <c r="C1074" s="1">
        <v>41389</v>
      </c>
      <c r="D1074">
        <v>92.5</v>
      </c>
      <c r="E1074" t="s">
        <v>127</v>
      </c>
      <c r="F1074">
        <v>3</v>
      </c>
      <c r="G1074">
        <v>4.0999999999999996</v>
      </c>
      <c r="H1074">
        <v>1.9</v>
      </c>
      <c r="I1074">
        <v>2.8</v>
      </c>
      <c r="J1074">
        <v>2.8</v>
      </c>
      <c r="K1074">
        <v>13</v>
      </c>
      <c r="L1074">
        <v>49.9</v>
      </c>
      <c r="M1074">
        <v>52000</v>
      </c>
      <c r="N1074">
        <v>0</v>
      </c>
      <c r="O1074" s="1">
        <v>41381</v>
      </c>
    </row>
    <row r="1075" spans="1:15">
      <c r="A1075" t="str">
        <f t="shared" si="16"/>
        <v>GAILPE315</v>
      </c>
      <c r="B1075" t="s">
        <v>364</v>
      </c>
      <c r="C1075" s="1">
        <v>41389</v>
      </c>
      <c r="D1075">
        <v>315</v>
      </c>
      <c r="E1075" t="s">
        <v>261</v>
      </c>
      <c r="F1075">
        <v>1.7</v>
      </c>
      <c r="G1075">
        <v>1.75</v>
      </c>
      <c r="H1075">
        <v>1.4</v>
      </c>
      <c r="I1075">
        <v>1.4</v>
      </c>
      <c r="J1075">
        <v>1.4</v>
      </c>
      <c r="K1075">
        <v>13</v>
      </c>
      <c r="L1075">
        <v>41.15</v>
      </c>
      <c r="M1075">
        <v>14000</v>
      </c>
      <c r="N1075">
        <v>12000</v>
      </c>
      <c r="O1075" s="1">
        <v>41381</v>
      </c>
    </row>
    <row r="1076" spans="1:15">
      <c r="A1076" t="str">
        <f t="shared" si="16"/>
        <v>ICICIBANKCE980</v>
      </c>
      <c r="B1076" t="s">
        <v>290</v>
      </c>
      <c r="C1076" s="1">
        <v>41389</v>
      </c>
      <c r="D1076">
        <v>980</v>
      </c>
      <c r="E1076" t="s">
        <v>127</v>
      </c>
      <c r="F1076">
        <v>118.4</v>
      </c>
      <c r="G1076">
        <v>122.05</v>
      </c>
      <c r="H1076">
        <v>109.25</v>
      </c>
      <c r="I1076">
        <v>121</v>
      </c>
      <c r="J1076">
        <v>121</v>
      </c>
      <c r="K1076">
        <v>13</v>
      </c>
      <c r="L1076">
        <v>35.71</v>
      </c>
      <c r="M1076">
        <v>16750</v>
      </c>
      <c r="N1076">
        <v>-1250</v>
      </c>
      <c r="O1076" s="1">
        <v>41381</v>
      </c>
    </row>
    <row r="1077" spans="1:15">
      <c r="A1077" t="str">
        <f t="shared" si="16"/>
        <v>IDFCPE135</v>
      </c>
      <c r="B1077" t="s">
        <v>303</v>
      </c>
      <c r="C1077" s="1">
        <v>41389</v>
      </c>
      <c r="D1077">
        <v>135</v>
      </c>
      <c r="E1077" t="s">
        <v>261</v>
      </c>
      <c r="F1077">
        <v>0.45</v>
      </c>
      <c r="G1077">
        <v>0.45</v>
      </c>
      <c r="H1077">
        <v>0.2</v>
      </c>
      <c r="I1077">
        <v>0.3</v>
      </c>
      <c r="J1077">
        <v>0.3</v>
      </c>
      <c r="K1077">
        <v>13</v>
      </c>
      <c r="L1077">
        <v>35.18</v>
      </c>
      <c r="M1077">
        <v>78000</v>
      </c>
      <c r="N1077">
        <v>-8000</v>
      </c>
      <c r="O1077" s="1">
        <v>41381</v>
      </c>
    </row>
    <row r="1078" spans="1:15">
      <c r="A1078" t="str">
        <f t="shared" si="16"/>
        <v>IGLCE315</v>
      </c>
      <c r="B1078" t="s">
        <v>376</v>
      </c>
      <c r="C1078" s="1">
        <v>41389</v>
      </c>
      <c r="D1078">
        <v>315</v>
      </c>
      <c r="E1078" t="s">
        <v>127</v>
      </c>
      <c r="F1078">
        <v>1.4</v>
      </c>
      <c r="G1078">
        <v>1.95</v>
      </c>
      <c r="H1078">
        <v>0.75</v>
      </c>
      <c r="I1078">
        <v>0.75</v>
      </c>
      <c r="J1078">
        <v>0.75</v>
      </c>
      <c r="K1078">
        <v>13</v>
      </c>
      <c r="L1078">
        <v>41.12</v>
      </c>
      <c r="M1078">
        <v>2000</v>
      </c>
      <c r="N1078">
        <v>0</v>
      </c>
      <c r="O1078" s="1">
        <v>41381</v>
      </c>
    </row>
    <row r="1079" spans="1:15">
      <c r="A1079" t="str">
        <f t="shared" si="16"/>
        <v>IGLCE350</v>
      </c>
      <c r="B1079" t="s">
        <v>376</v>
      </c>
      <c r="C1079" s="1">
        <v>41389</v>
      </c>
      <c r="D1079">
        <v>350</v>
      </c>
      <c r="E1079" t="s">
        <v>127</v>
      </c>
      <c r="F1079">
        <v>0.5</v>
      </c>
      <c r="G1079">
        <v>0.5</v>
      </c>
      <c r="H1079">
        <v>0.25</v>
      </c>
      <c r="I1079">
        <v>0.3</v>
      </c>
      <c r="J1079">
        <v>0.3</v>
      </c>
      <c r="K1079">
        <v>13</v>
      </c>
      <c r="L1079">
        <v>45.54</v>
      </c>
      <c r="M1079">
        <v>29000</v>
      </c>
      <c r="N1079">
        <v>-5000</v>
      </c>
      <c r="O1079" s="1">
        <v>41381</v>
      </c>
    </row>
    <row r="1080" spans="1:15">
      <c r="A1080" t="str">
        <f t="shared" si="16"/>
        <v>ITCCE340</v>
      </c>
      <c r="B1080" t="s">
        <v>300</v>
      </c>
      <c r="C1080" s="1">
        <v>41389</v>
      </c>
      <c r="D1080">
        <v>340</v>
      </c>
      <c r="E1080" t="s">
        <v>127</v>
      </c>
      <c r="F1080">
        <v>0.2</v>
      </c>
      <c r="G1080">
        <v>0.3</v>
      </c>
      <c r="H1080">
        <v>0.15</v>
      </c>
      <c r="I1080">
        <v>0.3</v>
      </c>
      <c r="J1080">
        <v>0.3</v>
      </c>
      <c r="K1080">
        <v>13</v>
      </c>
      <c r="L1080">
        <v>44.22</v>
      </c>
      <c r="M1080">
        <v>98000</v>
      </c>
      <c r="N1080">
        <v>0</v>
      </c>
      <c r="O1080" s="1">
        <v>41381</v>
      </c>
    </row>
    <row r="1081" spans="1:15">
      <c r="A1081" t="str">
        <f t="shared" si="16"/>
        <v>JINDALSTELPE350</v>
      </c>
      <c r="B1081" t="s">
        <v>328</v>
      </c>
      <c r="C1081" s="1">
        <v>41389</v>
      </c>
      <c r="D1081">
        <v>350</v>
      </c>
      <c r="E1081" t="s">
        <v>261</v>
      </c>
      <c r="F1081">
        <v>15.2</v>
      </c>
      <c r="G1081">
        <v>19.5</v>
      </c>
      <c r="H1081">
        <v>14.85</v>
      </c>
      <c r="I1081">
        <v>15.55</v>
      </c>
      <c r="J1081">
        <v>15.55</v>
      </c>
      <c r="K1081">
        <v>13</v>
      </c>
      <c r="L1081">
        <v>47.79</v>
      </c>
      <c r="M1081">
        <v>21000</v>
      </c>
      <c r="N1081">
        <v>-6000</v>
      </c>
      <c r="O1081" s="1">
        <v>41381</v>
      </c>
    </row>
    <row r="1082" spans="1:15">
      <c r="A1082" t="str">
        <f t="shared" si="16"/>
        <v>JPASSOCIATCE60</v>
      </c>
      <c r="B1082" t="s">
        <v>128</v>
      </c>
      <c r="C1082" s="1">
        <v>41389</v>
      </c>
      <c r="D1082">
        <v>60</v>
      </c>
      <c r="E1082" t="s">
        <v>127</v>
      </c>
      <c r="F1082">
        <v>14.45</v>
      </c>
      <c r="G1082">
        <v>15.3</v>
      </c>
      <c r="H1082">
        <v>14.4</v>
      </c>
      <c r="I1082">
        <v>14.5</v>
      </c>
      <c r="J1082">
        <v>14.5</v>
      </c>
      <c r="K1082">
        <v>13</v>
      </c>
      <c r="L1082">
        <v>38.92</v>
      </c>
      <c r="M1082">
        <v>244000</v>
      </c>
      <c r="N1082">
        <v>-24000</v>
      </c>
      <c r="O1082" s="1">
        <v>41381</v>
      </c>
    </row>
    <row r="1083" spans="1:15">
      <c r="A1083" t="str">
        <f t="shared" si="16"/>
        <v>JUBLFOODCE1200</v>
      </c>
      <c r="B1083" t="s">
        <v>341</v>
      </c>
      <c r="C1083" s="1">
        <v>41389</v>
      </c>
      <c r="D1083">
        <v>1200</v>
      </c>
      <c r="E1083" t="s">
        <v>127</v>
      </c>
      <c r="F1083">
        <v>4.1500000000000004</v>
      </c>
      <c r="G1083">
        <v>5.95</v>
      </c>
      <c r="H1083">
        <v>3.5</v>
      </c>
      <c r="I1083">
        <v>3.65</v>
      </c>
      <c r="J1083">
        <v>3.65</v>
      </c>
      <c r="K1083">
        <v>13</v>
      </c>
      <c r="L1083">
        <v>39.14</v>
      </c>
      <c r="M1083">
        <v>19750</v>
      </c>
      <c r="N1083">
        <v>750</v>
      </c>
      <c r="O1083" s="1">
        <v>41381</v>
      </c>
    </row>
    <row r="1084" spans="1:15">
      <c r="A1084" t="str">
        <f t="shared" si="16"/>
        <v>KOTAKBANKCE650</v>
      </c>
      <c r="B1084" t="s">
        <v>375</v>
      </c>
      <c r="C1084" s="1">
        <v>41389</v>
      </c>
      <c r="D1084">
        <v>650</v>
      </c>
      <c r="E1084" t="s">
        <v>127</v>
      </c>
      <c r="F1084">
        <v>12.4</v>
      </c>
      <c r="G1084">
        <v>17.850000000000001</v>
      </c>
      <c r="H1084">
        <v>12.4</v>
      </c>
      <c r="I1084">
        <v>16</v>
      </c>
      <c r="J1084">
        <v>16</v>
      </c>
      <c r="K1084">
        <v>13</v>
      </c>
      <c r="L1084">
        <v>43.27</v>
      </c>
      <c r="M1084">
        <v>5500</v>
      </c>
      <c r="N1084">
        <v>0</v>
      </c>
      <c r="O1084" s="1">
        <v>41381</v>
      </c>
    </row>
    <row r="1085" spans="1:15">
      <c r="A1085" t="str">
        <f t="shared" si="16"/>
        <v>MARUTIPE1200</v>
      </c>
      <c r="B1085" t="s">
        <v>307</v>
      </c>
      <c r="C1085" s="1">
        <v>41389</v>
      </c>
      <c r="D1085">
        <v>1200</v>
      </c>
      <c r="E1085" t="s">
        <v>261</v>
      </c>
      <c r="F1085">
        <v>0.9</v>
      </c>
      <c r="G1085">
        <v>1.2</v>
      </c>
      <c r="H1085">
        <v>0.5</v>
      </c>
      <c r="I1085">
        <v>1.1000000000000001</v>
      </c>
      <c r="J1085">
        <v>1.1000000000000001</v>
      </c>
      <c r="K1085">
        <v>13</v>
      </c>
      <c r="L1085">
        <v>39.020000000000003</v>
      </c>
      <c r="M1085">
        <v>34750</v>
      </c>
      <c r="N1085">
        <v>-2250</v>
      </c>
      <c r="O1085" s="1">
        <v>41381</v>
      </c>
    </row>
    <row r="1086" spans="1:15">
      <c r="A1086" t="str">
        <f t="shared" si="16"/>
        <v>NMDCCE160</v>
      </c>
      <c r="B1086" t="s">
        <v>330</v>
      </c>
      <c r="C1086" s="1">
        <v>41389</v>
      </c>
      <c r="D1086">
        <v>160</v>
      </c>
      <c r="E1086" t="s">
        <v>127</v>
      </c>
      <c r="F1086">
        <v>0.05</v>
      </c>
      <c r="G1086">
        <v>0.1</v>
      </c>
      <c r="H1086">
        <v>0.05</v>
      </c>
      <c r="I1086">
        <v>0.1</v>
      </c>
      <c r="J1086">
        <v>0.1</v>
      </c>
      <c r="K1086">
        <v>13</v>
      </c>
      <c r="L1086">
        <v>41.61</v>
      </c>
      <c r="M1086">
        <v>82000</v>
      </c>
      <c r="N1086">
        <v>-2000</v>
      </c>
      <c r="O1086" s="1">
        <v>41381</v>
      </c>
    </row>
    <row r="1087" spans="1:15">
      <c r="A1087" t="str">
        <f t="shared" si="16"/>
        <v>NTPCPE142.5</v>
      </c>
      <c r="B1087" t="s">
        <v>298</v>
      </c>
      <c r="C1087" s="1">
        <v>41389</v>
      </c>
      <c r="D1087">
        <v>142.5</v>
      </c>
      <c r="E1087" t="s">
        <v>261</v>
      </c>
      <c r="F1087">
        <v>1.25</v>
      </c>
      <c r="G1087">
        <v>1.25</v>
      </c>
      <c r="H1087">
        <v>0.95</v>
      </c>
      <c r="I1087">
        <v>0.95</v>
      </c>
      <c r="J1087">
        <v>0.95</v>
      </c>
      <c r="K1087">
        <v>13</v>
      </c>
      <c r="L1087">
        <v>37.33</v>
      </c>
      <c r="M1087">
        <v>50000</v>
      </c>
      <c r="N1087">
        <v>12000</v>
      </c>
      <c r="O1087" s="1">
        <v>41381</v>
      </c>
    </row>
    <row r="1088" spans="1:15">
      <c r="A1088" t="str">
        <f t="shared" si="16"/>
        <v>RAYMONDCE260</v>
      </c>
      <c r="B1088" t="s">
        <v>422</v>
      </c>
      <c r="C1088" s="1">
        <v>41389</v>
      </c>
      <c r="D1088">
        <v>260</v>
      </c>
      <c r="E1088" t="s">
        <v>127</v>
      </c>
      <c r="F1088">
        <v>14</v>
      </c>
      <c r="G1088">
        <v>15.85</v>
      </c>
      <c r="H1088">
        <v>10.45</v>
      </c>
      <c r="I1088">
        <v>12.55</v>
      </c>
      <c r="J1088">
        <v>12.55</v>
      </c>
      <c r="K1088">
        <v>13</v>
      </c>
      <c r="L1088">
        <v>35.58</v>
      </c>
      <c r="M1088">
        <v>14000</v>
      </c>
      <c r="N1088">
        <v>-6000</v>
      </c>
      <c r="O1088" s="1">
        <v>41381</v>
      </c>
    </row>
    <row r="1089" spans="1:15">
      <c r="A1089" t="str">
        <f t="shared" si="16"/>
        <v>RCOMCE110</v>
      </c>
      <c r="B1089" t="s">
        <v>294</v>
      </c>
      <c r="C1089" s="1">
        <v>41389</v>
      </c>
      <c r="D1089">
        <v>110</v>
      </c>
      <c r="E1089" t="s">
        <v>127</v>
      </c>
      <c r="F1089">
        <v>0.2</v>
      </c>
      <c r="G1089">
        <v>0.2</v>
      </c>
      <c r="H1089">
        <v>0.1</v>
      </c>
      <c r="I1089">
        <v>0.1</v>
      </c>
      <c r="J1089">
        <v>0.1</v>
      </c>
      <c r="K1089">
        <v>13</v>
      </c>
      <c r="L1089">
        <v>57.26</v>
      </c>
      <c r="M1089">
        <v>68000</v>
      </c>
      <c r="N1089">
        <v>52000</v>
      </c>
      <c r="O1089" s="1">
        <v>41381</v>
      </c>
    </row>
    <row r="1090" spans="1:15">
      <c r="A1090" t="str">
        <f t="shared" si="16"/>
        <v>YESBANKCE420</v>
      </c>
      <c r="B1090" t="s">
        <v>302</v>
      </c>
      <c r="C1090" s="1">
        <v>41389</v>
      </c>
      <c r="D1090">
        <v>420</v>
      </c>
      <c r="E1090" t="s">
        <v>127</v>
      </c>
      <c r="F1090">
        <v>57.05</v>
      </c>
      <c r="G1090">
        <v>65</v>
      </c>
      <c r="H1090">
        <v>8.65</v>
      </c>
      <c r="I1090">
        <v>60</v>
      </c>
      <c r="J1090">
        <v>60</v>
      </c>
      <c r="K1090">
        <v>13</v>
      </c>
      <c r="L1090">
        <v>61.54</v>
      </c>
      <c r="M1090">
        <v>38000</v>
      </c>
      <c r="N1090">
        <v>1000</v>
      </c>
      <c r="O1090" s="1">
        <v>41381</v>
      </c>
    </row>
    <row r="1091" spans="1:15">
      <c r="A1091" t="str">
        <f t="shared" ref="A1091:A1154" si="17">B1091&amp;E1091&amp;D1091</f>
        <v>ADANIENTCE200</v>
      </c>
      <c r="B1091" t="s">
        <v>351</v>
      </c>
      <c r="C1091" s="1">
        <v>41389</v>
      </c>
      <c r="D1091">
        <v>200</v>
      </c>
      <c r="E1091" t="s">
        <v>127</v>
      </c>
      <c r="F1091">
        <v>19.75</v>
      </c>
      <c r="G1091">
        <v>24</v>
      </c>
      <c r="H1091">
        <v>17.149999999999999</v>
      </c>
      <c r="I1091">
        <v>17.149999999999999</v>
      </c>
      <c r="J1091">
        <v>17.149999999999999</v>
      </c>
      <c r="K1091">
        <v>12</v>
      </c>
      <c r="L1091">
        <v>52.86</v>
      </c>
      <c r="M1091">
        <v>108000</v>
      </c>
      <c r="N1091">
        <v>-12000</v>
      </c>
      <c r="O1091" s="1">
        <v>41381</v>
      </c>
    </row>
    <row r="1092" spans="1:15">
      <c r="A1092" t="str">
        <f t="shared" si="17"/>
        <v>ALBKPE120</v>
      </c>
      <c r="B1092" t="s">
        <v>356</v>
      </c>
      <c r="C1092" s="1">
        <v>41389</v>
      </c>
      <c r="D1092">
        <v>120</v>
      </c>
      <c r="E1092" t="s">
        <v>261</v>
      </c>
      <c r="F1092">
        <v>0.1</v>
      </c>
      <c r="G1092">
        <v>0.15</v>
      </c>
      <c r="H1092">
        <v>0.05</v>
      </c>
      <c r="I1092">
        <v>0.15</v>
      </c>
      <c r="J1092">
        <v>0.15</v>
      </c>
      <c r="K1092">
        <v>12</v>
      </c>
      <c r="L1092">
        <v>28.82</v>
      </c>
      <c r="M1092">
        <v>150000</v>
      </c>
      <c r="N1092">
        <v>-4000</v>
      </c>
      <c r="O1092" s="1">
        <v>41381</v>
      </c>
    </row>
    <row r="1093" spans="1:15">
      <c r="A1093" t="str">
        <f t="shared" si="17"/>
        <v>AMBUJACEMPE165</v>
      </c>
      <c r="B1093" t="s">
        <v>322</v>
      </c>
      <c r="C1093" s="1">
        <v>41389</v>
      </c>
      <c r="D1093">
        <v>165</v>
      </c>
      <c r="E1093" t="s">
        <v>261</v>
      </c>
      <c r="F1093">
        <v>0.3</v>
      </c>
      <c r="G1093">
        <v>0.4</v>
      </c>
      <c r="H1093">
        <v>0.25</v>
      </c>
      <c r="I1093">
        <v>0.25</v>
      </c>
      <c r="J1093">
        <v>0.25</v>
      </c>
      <c r="K1093">
        <v>12</v>
      </c>
      <c r="L1093">
        <v>39.68</v>
      </c>
      <c r="M1093">
        <v>86000</v>
      </c>
      <c r="N1093">
        <v>4000</v>
      </c>
      <c r="O1093" s="1">
        <v>41381</v>
      </c>
    </row>
    <row r="1094" spans="1:15">
      <c r="A1094" t="str">
        <f t="shared" si="17"/>
        <v>AMBUJACEMPE175</v>
      </c>
      <c r="B1094" t="s">
        <v>322</v>
      </c>
      <c r="C1094" s="1">
        <v>41389</v>
      </c>
      <c r="D1094">
        <v>175</v>
      </c>
      <c r="E1094" t="s">
        <v>261</v>
      </c>
      <c r="F1094">
        <v>1.05</v>
      </c>
      <c r="G1094">
        <v>1.25</v>
      </c>
      <c r="H1094">
        <v>0.65</v>
      </c>
      <c r="I1094">
        <v>0.65</v>
      </c>
      <c r="J1094">
        <v>0.65</v>
      </c>
      <c r="K1094">
        <v>12</v>
      </c>
      <c r="L1094">
        <v>42.21</v>
      </c>
      <c r="M1094">
        <v>74000</v>
      </c>
      <c r="N1094">
        <v>8000</v>
      </c>
      <c r="O1094" s="1">
        <v>41381</v>
      </c>
    </row>
    <row r="1095" spans="1:15">
      <c r="A1095" t="str">
        <f t="shared" si="17"/>
        <v>ASHOKLEYCE25</v>
      </c>
      <c r="B1095" t="s">
        <v>349</v>
      </c>
      <c r="C1095" s="1">
        <v>41389</v>
      </c>
      <c r="D1095">
        <v>25</v>
      </c>
      <c r="E1095" t="s">
        <v>127</v>
      </c>
      <c r="F1095">
        <v>0.05</v>
      </c>
      <c r="G1095">
        <v>0.05</v>
      </c>
      <c r="H1095">
        <v>0.05</v>
      </c>
      <c r="I1095">
        <v>0.05</v>
      </c>
      <c r="J1095">
        <v>0.05</v>
      </c>
      <c r="K1095">
        <v>12</v>
      </c>
      <c r="L1095">
        <v>27.05</v>
      </c>
      <c r="M1095">
        <v>1782000</v>
      </c>
      <c r="N1095">
        <v>0</v>
      </c>
      <c r="O1095" s="1">
        <v>41381</v>
      </c>
    </row>
    <row r="1096" spans="1:15">
      <c r="A1096" t="str">
        <f t="shared" si="17"/>
        <v>BPCLCE380</v>
      </c>
      <c r="B1096" t="s">
        <v>320</v>
      </c>
      <c r="C1096" s="1">
        <v>41389</v>
      </c>
      <c r="D1096">
        <v>380</v>
      </c>
      <c r="E1096" t="s">
        <v>127</v>
      </c>
      <c r="F1096">
        <v>22.2</v>
      </c>
      <c r="G1096">
        <v>26.35</v>
      </c>
      <c r="H1096">
        <v>21.15</v>
      </c>
      <c r="I1096">
        <v>22.85</v>
      </c>
      <c r="J1096">
        <v>22.85</v>
      </c>
      <c r="K1096">
        <v>12</v>
      </c>
      <c r="L1096">
        <v>48.31</v>
      </c>
      <c r="M1096">
        <v>63000</v>
      </c>
      <c r="N1096">
        <v>-6000</v>
      </c>
      <c r="O1096" s="1">
        <v>41381</v>
      </c>
    </row>
    <row r="1097" spans="1:15">
      <c r="A1097" t="str">
        <f t="shared" si="17"/>
        <v>CAIRNPE285</v>
      </c>
      <c r="B1097" t="s">
        <v>312</v>
      </c>
      <c r="C1097" s="1">
        <v>41389</v>
      </c>
      <c r="D1097">
        <v>285</v>
      </c>
      <c r="E1097" t="s">
        <v>261</v>
      </c>
      <c r="F1097">
        <v>4.45</v>
      </c>
      <c r="G1097">
        <v>5.15</v>
      </c>
      <c r="H1097">
        <v>4.4000000000000004</v>
      </c>
      <c r="I1097">
        <v>5.15</v>
      </c>
      <c r="J1097">
        <v>5.15</v>
      </c>
      <c r="K1097">
        <v>12</v>
      </c>
      <c r="L1097">
        <v>34.79</v>
      </c>
      <c r="M1097">
        <v>37000</v>
      </c>
      <c r="N1097">
        <v>4000</v>
      </c>
      <c r="O1097" s="1">
        <v>41381</v>
      </c>
    </row>
    <row r="1098" spans="1:15">
      <c r="A1098" t="str">
        <f t="shared" si="17"/>
        <v>COALINDIAPE285</v>
      </c>
      <c r="B1098" t="s">
        <v>324</v>
      </c>
      <c r="C1098" s="1">
        <v>41389</v>
      </c>
      <c r="D1098">
        <v>285</v>
      </c>
      <c r="E1098" t="s">
        <v>261</v>
      </c>
      <c r="F1098">
        <v>1.05</v>
      </c>
      <c r="G1098">
        <v>1.05</v>
      </c>
      <c r="H1098">
        <v>0.9</v>
      </c>
      <c r="I1098">
        <v>1</v>
      </c>
      <c r="J1098">
        <v>1</v>
      </c>
      <c r="K1098">
        <v>12</v>
      </c>
      <c r="L1098">
        <v>34.32</v>
      </c>
      <c r="M1098">
        <v>38000</v>
      </c>
      <c r="N1098">
        <v>9000</v>
      </c>
      <c r="O1098" s="1">
        <v>41381</v>
      </c>
    </row>
    <row r="1099" spans="1:15">
      <c r="A1099" t="str">
        <f t="shared" si="17"/>
        <v>COALINDIAPE310</v>
      </c>
      <c r="B1099" t="s">
        <v>324</v>
      </c>
      <c r="C1099" s="1">
        <v>41389</v>
      </c>
      <c r="D1099">
        <v>310</v>
      </c>
      <c r="E1099" t="s">
        <v>261</v>
      </c>
      <c r="F1099">
        <v>12.4</v>
      </c>
      <c r="G1099">
        <v>12.4</v>
      </c>
      <c r="H1099">
        <v>10.4</v>
      </c>
      <c r="I1099">
        <v>12.1</v>
      </c>
      <c r="J1099">
        <v>12.1</v>
      </c>
      <c r="K1099">
        <v>12</v>
      </c>
      <c r="L1099">
        <v>38.51</v>
      </c>
      <c r="M1099">
        <v>51000</v>
      </c>
      <c r="N1099">
        <v>-11000</v>
      </c>
      <c r="O1099" s="1">
        <v>41381</v>
      </c>
    </row>
    <row r="1100" spans="1:15">
      <c r="A1100" t="str">
        <f t="shared" si="17"/>
        <v>HDILPE35</v>
      </c>
      <c r="B1100" t="s">
        <v>297</v>
      </c>
      <c r="C1100" s="1">
        <v>41389</v>
      </c>
      <c r="D1100">
        <v>35</v>
      </c>
      <c r="E1100" t="s">
        <v>261</v>
      </c>
      <c r="F1100">
        <v>0.05</v>
      </c>
      <c r="G1100">
        <v>0.05</v>
      </c>
      <c r="H1100">
        <v>0.05</v>
      </c>
      <c r="I1100">
        <v>0.05</v>
      </c>
      <c r="J1100">
        <v>0.05</v>
      </c>
      <c r="K1100">
        <v>12</v>
      </c>
      <c r="L1100">
        <v>16.82</v>
      </c>
      <c r="M1100">
        <v>136000</v>
      </c>
      <c r="N1100">
        <v>-28000</v>
      </c>
      <c r="O1100" s="1">
        <v>41381</v>
      </c>
    </row>
    <row r="1101" spans="1:15">
      <c r="A1101" t="str">
        <f t="shared" si="17"/>
        <v>HINDUNILVRCE520</v>
      </c>
      <c r="B1101" t="s">
        <v>131</v>
      </c>
      <c r="C1101" s="1">
        <v>41389</v>
      </c>
      <c r="D1101">
        <v>520</v>
      </c>
      <c r="E1101" t="s">
        <v>127</v>
      </c>
      <c r="F1101">
        <v>0.6</v>
      </c>
      <c r="G1101">
        <v>1</v>
      </c>
      <c r="H1101">
        <v>0.2</v>
      </c>
      <c r="I1101">
        <v>0.2</v>
      </c>
      <c r="J1101">
        <v>0.2</v>
      </c>
      <c r="K1101">
        <v>12</v>
      </c>
      <c r="L1101">
        <v>31.25</v>
      </c>
      <c r="M1101">
        <v>13500</v>
      </c>
      <c r="N1101">
        <v>500</v>
      </c>
      <c r="O1101" s="1">
        <v>41381</v>
      </c>
    </row>
    <row r="1102" spans="1:15">
      <c r="A1102" t="str">
        <f t="shared" si="17"/>
        <v>IGLPE220</v>
      </c>
      <c r="B1102" t="s">
        <v>376</v>
      </c>
      <c r="C1102" s="1">
        <v>41389</v>
      </c>
      <c r="D1102">
        <v>220</v>
      </c>
      <c r="E1102" t="s">
        <v>261</v>
      </c>
      <c r="F1102">
        <v>0.6</v>
      </c>
      <c r="G1102">
        <v>0.6</v>
      </c>
      <c r="H1102">
        <v>0.1</v>
      </c>
      <c r="I1102">
        <v>0.1</v>
      </c>
      <c r="J1102">
        <v>0.1</v>
      </c>
      <c r="K1102">
        <v>12</v>
      </c>
      <c r="L1102">
        <v>26.42</v>
      </c>
      <c r="M1102">
        <v>46000</v>
      </c>
      <c r="N1102">
        <v>-5000</v>
      </c>
      <c r="O1102" s="1">
        <v>41381</v>
      </c>
    </row>
    <row r="1103" spans="1:15">
      <c r="A1103" t="str">
        <f t="shared" si="17"/>
        <v>IOBCE70</v>
      </c>
      <c r="B1103" t="s">
        <v>415</v>
      </c>
      <c r="C1103" s="1">
        <v>41389</v>
      </c>
      <c r="D1103">
        <v>70</v>
      </c>
      <c r="E1103" t="s">
        <v>127</v>
      </c>
      <c r="F1103">
        <v>0.5</v>
      </c>
      <c r="G1103">
        <v>0.5</v>
      </c>
      <c r="H1103">
        <v>0.25</v>
      </c>
      <c r="I1103">
        <v>0.25</v>
      </c>
      <c r="J1103">
        <v>0.25</v>
      </c>
      <c r="K1103">
        <v>12</v>
      </c>
      <c r="L1103">
        <v>33.81</v>
      </c>
      <c r="M1103">
        <v>100000</v>
      </c>
      <c r="N1103">
        <v>24000</v>
      </c>
      <c r="O1103" s="1">
        <v>41381</v>
      </c>
    </row>
    <row r="1104" spans="1:15">
      <c r="A1104" t="str">
        <f t="shared" si="17"/>
        <v>JPASSOCIATPE57.5</v>
      </c>
      <c r="B1104" t="s">
        <v>128</v>
      </c>
      <c r="C1104" s="1">
        <v>41389</v>
      </c>
      <c r="D1104">
        <v>57.5</v>
      </c>
      <c r="E1104" t="s">
        <v>261</v>
      </c>
      <c r="F1104">
        <v>0.1</v>
      </c>
      <c r="G1104">
        <v>0.1</v>
      </c>
      <c r="H1104">
        <v>0.1</v>
      </c>
      <c r="I1104">
        <v>0.1</v>
      </c>
      <c r="J1104">
        <v>0.1</v>
      </c>
      <c r="K1104">
        <v>12</v>
      </c>
      <c r="L1104">
        <v>27.64</v>
      </c>
      <c r="M1104">
        <v>104000</v>
      </c>
      <c r="N1104">
        <v>-44000</v>
      </c>
      <c r="O1104" s="1">
        <v>41381</v>
      </c>
    </row>
    <row r="1105" spans="1:15">
      <c r="A1105" t="str">
        <f t="shared" si="17"/>
        <v>KTKBANKCE130</v>
      </c>
      <c r="B1105" t="s">
        <v>309</v>
      </c>
      <c r="C1105" s="1">
        <v>41389</v>
      </c>
      <c r="D1105">
        <v>130</v>
      </c>
      <c r="E1105" t="s">
        <v>127</v>
      </c>
      <c r="F1105">
        <v>13.75</v>
      </c>
      <c r="G1105">
        <v>17.100000000000001</v>
      </c>
      <c r="H1105">
        <v>13.5</v>
      </c>
      <c r="I1105">
        <v>14.75</v>
      </c>
      <c r="J1105">
        <v>14.75</v>
      </c>
      <c r="K1105">
        <v>12</v>
      </c>
      <c r="L1105">
        <v>69.8</v>
      </c>
      <c r="M1105">
        <v>280000</v>
      </c>
      <c r="N1105">
        <v>-4000</v>
      </c>
      <c r="O1105" s="1">
        <v>41381</v>
      </c>
    </row>
    <row r="1106" spans="1:15">
      <c r="A1106" t="str">
        <f t="shared" si="17"/>
        <v>LTPE1200</v>
      </c>
      <c r="B1106" t="s">
        <v>289</v>
      </c>
      <c r="C1106" s="1">
        <v>41389</v>
      </c>
      <c r="D1106">
        <v>1200</v>
      </c>
      <c r="E1106" t="s">
        <v>261</v>
      </c>
      <c r="F1106">
        <v>0.6</v>
      </c>
      <c r="G1106">
        <v>0.9</v>
      </c>
      <c r="H1106">
        <v>0.5</v>
      </c>
      <c r="I1106">
        <v>0.65</v>
      </c>
      <c r="J1106">
        <v>0.65</v>
      </c>
      <c r="K1106">
        <v>12</v>
      </c>
      <c r="L1106">
        <v>36.020000000000003</v>
      </c>
      <c r="M1106">
        <v>60500</v>
      </c>
      <c r="N1106">
        <v>-1000</v>
      </c>
      <c r="O1106" s="1">
        <v>41381</v>
      </c>
    </row>
    <row r="1107" spans="1:15">
      <c r="A1107" t="str">
        <f t="shared" si="17"/>
        <v>M&amp;MPE780</v>
      </c>
      <c r="B1107" t="s">
        <v>311</v>
      </c>
      <c r="C1107" s="1">
        <v>41389</v>
      </c>
      <c r="D1107">
        <v>780</v>
      </c>
      <c r="E1107" t="s">
        <v>261</v>
      </c>
      <c r="F1107">
        <v>1.05</v>
      </c>
      <c r="G1107">
        <v>1.1000000000000001</v>
      </c>
      <c r="H1107">
        <v>0.8</v>
      </c>
      <c r="I1107">
        <v>0.8</v>
      </c>
      <c r="J1107">
        <v>0.8</v>
      </c>
      <c r="K1107">
        <v>12</v>
      </c>
      <c r="L1107">
        <v>46.85</v>
      </c>
      <c r="M1107">
        <v>14000</v>
      </c>
      <c r="N1107">
        <v>-4000</v>
      </c>
      <c r="O1107" s="1">
        <v>41381</v>
      </c>
    </row>
    <row r="1108" spans="1:15">
      <c r="A1108" t="str">
        <f t="shared" si="17"/>
        <v>ONGCCE360</v>
      </c>
      <c r="B1108" t="s">
        <v>293</v>
      </c>
      <c r="C1108" s="1">
        <v>41389</v>
      </c>
      <c r="D1108">
        <v>360</v>
      </c>
      <c r="E1108" t="s">
        <v>127</v>
      </c>
      <c r="F1108">
        <v>0.65</v>
      </c>
      <c r="G1108">
        <v>0.9</v>
      </c>
      <c r="H1108">
        <v>0.35</v>
      </c>
      <c r="I1108">
        <v>0.35</v>
      </c>
      <c r="J1108">
        <v>0.35</v>
      </c>
      <c r="K1108">
        <v>12</v>
      </c>
      <c r="L1108">
        <v>43.26</v>
      </c>
      <c r="M1108">
        <v>70000</v>
      </c>
      <c r="N1108">
        <v>1000</v>
      </c>
      <c r="O1108" s="1">
        <v>41381</v>
      </c>
    </row>
    <row r="1109" spans="1:15">
      <c r="A1109" t="str">
        <f t="shared" si="17"/>
        <v>OPTOCIRCUICE60</v>
      </c>
      <c r="B1109" t="s">
        <v>264</v>
      </c>
      <c r="C1109" s="1">
        <v>41389</v>
      </c>
      <c r="D1109">
        <v>60</v>
      </c>
      <c r="E1109" t="s">
        <v>127</v>
      </c>
      <c r="F1109">
        <v>5.7</v>
      </c>
      <c r="G1109">
        <v>5.9</v>
      </c>
      <c r="H1109">
        <v>4</v>
      </c>
      <c r="I1109">
        <v>4</v>
      </c>
      <c r="J1109">
        <v>4</v>
      </c>
      <c r="K1109">
        <v>12</v>
      </c>
      <c r="L1109">
        <v>15.62</v>
      </c>
      <c r="M1109">
        <v>102000</v>
      </c>
      <c r="N1109">
        <v>-12000</v>
      </c>
      <c r="O1109" s="1">
        <v>41381</v>
      </c>
    </row>
    <row r="1110" spans="1:15">
      <c r="A1110" t="str">
        <f t="shared" si="17"/>
        <v>RCOMCE65</v>
      </c>
      <c r="B1110" t="s">
        <v>294</v>
      </c>
      <c r="C1110" s="1">
        <v>41389</v>
      </c>
      <c r="D1110">
        <v>65</v>
      </c>
      <c r="E1110" t="s">
        <v>127</v>
      </c>
      <c r="F1110">
        <v>19.25</v>
      </c>
      <c r="G1110">
        <v>19.25</v>
      </c>
      <c r="H1110">
        <v>16.95</v>
      </c>
      <c r="I1110">
        <v>17.7</v>
      </c>
      <c r="J1110">
        <v>17.7</v>
      </c>
      <c r="K1110">
        <v>12</v>
      </c>
      <c r="L1110">
        <v>39.93</v>
      </c>
      <c r="M1110">
        <v>760000</v>
      </c>
      <c r="N1110">
        <v>-36000</v>
      </c>
      <c r="O1110" s="1">
        <v>41381</v>
      </c>
    </row>
    <row r="1111" spans="1:15">
      <c r="A1111" t="str">
        <f t="shared" si="17"/>
        <v>RCOMPE62.5</v>
      </c>
      <c r="B1111" t="s">
        <v>294</v>
      </c>
      <c r="C1111" s="1">
        <v>41389</v>
      </c>
      <c r="D1111">
        <v>62.5</v>
      </c>
      <c r="E1111" t="s">
        <v>261</v>
      </c>
      <c r="F1111">
        <v>0.15</v>
      </c>
      <c r="G1111">
        <v>0.15</v>
      </c>
      <c r="H1111">
        <v>0.1</v>
      </c>
      <c r="I1111">
        <v>0.1</v>
      </c>
      <c r="J1111">
        <v>0.1</v>
      </c>
      <c r="K1111">
        <v>12</v>
      </c>
      <c r="L1111">
        <v>30.05</v>
      </c>
      <c r="M1111">
        <v>392000</v>
      </c>
      <c r="N1111">
        <v>-20000</v>
      </c>
      <c r="O1111" s="1">
        <v>41381</v>
      </c>
    </row>
    <row r="1112" spans="1:15">
      <c r="A1112" t="str">
        <f t="shared" si="17"/>
        <v>RELINFRACE330</v>
      </c>
      <c r="B1112" t="s">
        <v>308</v>
      </c>
      <c r="C1112" s="1">
        <v>41389</v>
      </c>
      <c r="D1112">
        <v>330</v>
      </c>
      <c r="E1112" t="s">
        <v>127</v>
      </c>
      <c r="F1112">
        <v>44.4</v>
      </c>
      <c r="G1112">
        <v>45.4</v>
      </c>
      <c r="H1112">
        <v>27.95</v>
      </c>
      <c r="I1112">
        <v>30</v>
      </c>
      <c r="J1112">
        <v>30</v>
      </c>
      <c r="K1112">
        <v>12</v>
      </c>
      <c r="L1112">
        <v>21.91</v>
      </c>
      <c r="M1112">
        <v>39000</v>
      </c>
      <c r="N1112">
        <v>-3000</v>
      </c>
      <c r="O1112" s="1">
        <v>41381</v>
      </c>
    </row>
    <row r="1113" spans="1:15">
      <c r="A1113" t="str">
        <f t="shared" si="17"/>
        <v>SAILPE65</v>
      </c>
      <c r="B1113" t="s">
        <v>313</v>
      </c>
      <c r="C1113" s="1">
        <v>41389</v>
      </c>
      <c r="D1113">
        <v>65</v>
      </c>
      <c r="E1113" t="s">
        <v>261</v>
      </c>
      <c r="F1113">
        <v>5.8</v>
      </c>
      <c r="G1113">
        <v>5.85</v>
      </c>
      <c r="H1113">
        <v>3.6</v>
      </c>
      <c r="I1113">
        <v>3.8</v>
      </c>
      <c r="J1113">
        <v>3.8</v>
      </c>
      <c r="K1113">
        <v>12</v>
      </c>
      <c r="L1113">
        <v>33.369999999999997</v>
      </c>
      <c r="M1113">
        <v>108000</v>
      </c>
      <c r="N1113">
        <v>-12000</v>
      </c>
      <c r="O1113" s="1">
        <v>41381</v>
      </c>
    </row>
    <row r="1114" spans="1:15">
      <c r="A1114" t="str">
        <f t="shared" si="17"/>
        <v>SBINCE1900</v>
      </c>
      <c r="B1114" t="s">
        <v>286</v>
      </c>
      <c r="C1114" s="1">
        <v>41389</v>
      </c>
      <c r="D1114">
        <v>1900</v>
      </c>
      <c r="E1114" t="s">
        <v>127</v>
      </c>
      <c r="F1114">
        <v>323.35000000000002</v>
      </c>
      <c r="G1114">
        <v>329.15</v>
      </c>
      <c r="H1114">
        <v>323.35000000000002</v>
      </c>
      <c r="I1114">
        <v>329.15</v>
      </c>
      <c r="J1114">
        <v>329.15</v>
      </c>
      <c r="K1114">
        <v>12</v>
      </c>
      <c r="L1114">
        <v>33.4</v>
      </c>
      <c r="M1114">
        <v>2750</v>
      </c>
      <c r="N1114">
        <v>1375</v>
      </c>
      <c r="O1114" s="1">
        <v>41381</v>
      </c>
    </row>
    <row r="1115" spans="1:15">
      <c r="A1115" t="str">
        <f t="shared" si="17"/>
        <v>SINTEXPE45</v>
      </c>
      <c r="B1115" t="s">
        <v>344</v>
      </c>
      <c r="C1115" s="1">
        <v>41389</v>
      </c>
      <c r="D1115">
        <v>45</v>
      </c>
      <c r="E1115" t="s">
        <v>261</v>
      </c>
      <c r="F1115">
        <v>0.6</v>
      </c>
      <c r="G1115">
        <v>1</v>
      </c>
      <c r="H1115">
        <v>0.55000000000000004</v>
      </c>
      <c r="I1115">
        <v>0.8</v>
      </c>
      <c r="J1115">
        <v>0.8</v>
      </c>
      <c r="K1115">
        <v>12</v>
      </c>
      <c r="L1115">
        <v>21.95</v>
      </c>
      <c r="M1115">
        <v>96000</v>
      </c>
      <c r="N1115">
        <v>0</v>
      </c>
      <c r="O1115" s="1">
        <v>41381</v>
      </c>
    </row>
    <row r="1116" spans="1:15">
      <c r="A1116" t="str">
        <f t="shared" si="17"/>
        <v>SUNPHARMACE860</v>
      </c>
      <c r="B1116" t="s">
        <v>325</v>
      </c>
      <c r="C1116" s="1">
        <v>41389</v>
      </c>
      <c r="D1116">
        <v>860</v>
      </c>
      <c r="E1116" t="s">
        <v>127</v>
      </c>
      <c r="F1116">
        <v>44</v>
      </c>
      <c r="G1116">
        <v>56.1</v>
      </c>
      <c r="H1116">
        <v>44</v>
      </c>
      <c r="I1116">
        <v>56.1</v>
      </c>
      <c r="J1116">
        <v>56.1</v>
      </c>
      <c r="K1116">
        <v>12</v>
      </c>
      <c r="L1116">
        <v>54.71</v>
      </c>
      <c r="M1116">
        <v>29500</v>
      </c>
      <c r="N1116">
        <v>0</v>
      </c>
      <c r="O1116" s="1">
        <v>41381</v>
      </c>
    </row>
    <row r="1117" spans="1:15">
      <c r="A1117" t="str">
        <f t="shared" si="17"/>
        <v>SUNTVPE340</v>
      </c>
      <c r="B1117" t="s">
        <v>359</v>
      </c>
      <c r="C1117" s="1">
        <v>41389</v>
      </c>
      <c r="D1117">
        <v>340</v>
      </c>
      <c r="E1117" t="s">
        <v>261</v>
      </c>
      <c r="F1117">
        <v>1.25</v>
      </c>
      <c r="G1117">
        <v>1.45</v>
      </c>
      <c r="H1117">
        <v>1.1000000000000001</v>
      </c>
      <c r="I1117">
        <v>1.35</v>
      </c>
      <c r="J1117">
        <v>1.35</v>
      </c>
      <c r="K1117">
        <v>12</v>
      </c>
      <c r="L1117">
        <v>40.96</v>
      </c>
      <c r="M1117">
        <v>22000</v>
      </c>
      <c r="N1117">
        <v>7000</v>
      </c>
      <c r="O1117" s="1">
        <v>41381</v>
      </c>
    </row>
    <row r="1118" spans="1:15">
      <c r="A1118" t="str">
        <f t="shared" si="17"/>
        <v>TECHMCE1020</v>
      </c>
      <c r="B1118" t="s">
        <v>358</v>
      </c>
      <c r="C1118" s="1">
        <v>41389</v>
      </c>
      <c r="D1118">
        <v>1020</v>
      </c>
      <c r="E1118" t="s">
        <v>127</v>
      </c>
      <c r="F1118">
        <v>7.05</v>
      </c>
      <c r="G1118">
        <v>8.25</v>
      </c>
      <c r="H1118">
        <v>4.95</v>
      </c>
      <c r="I1118">
        <v>5.4</v>
      </c>
      <c r="J1118">
        <v>5.4</v>
      </c>
      <c r="K1118">
        <v>12</v>
      </c>
      <c r="L1118">
        <v>30.78</v>
      </c>
      <c r="M1118">
        <v>11750</v>
      </c>
      <c r="N1118">
        <v>-750</v>
      </c>
      <c r="O1118" s="1">
        <v>41381</v>
      </c>
    </row>
    <row r="1119" spans="1:15">
      <c r="A1119" t="str">
        <f t="shared" si="17"/>
        <v>YESBANKCE430</v>
      </c>
      <c r="B1119" t="s">
        <v>302</v>
      </c>
      <c r="C1119" s="1">
        <v>41389</v>
      </c>
      <c r="D1119">
        <v>430</v>
      </c>
      <c r="E1119" t="s">
        <v>127</v>
      </c>
      <c r="F1119">
        <v>48.3</v>
      </c>
      <c r="G1119">
        <v>59.05</v>
      </c>
      <c r="H1119">
        <v>43.25</v>
      </c>
      <c r="I1119">
        <v>54.4</v>
      </c>
      <c r="J1119">
        <v>54.4</v>
      </c>
      <c r="K1119">
        <v>12</v>
      </c>
      <c r="L1119">
        <v>57.6</v>
      </c>
      <c r="M1119">
        <v>55000</v>
      </c>
      <c r="N1119">
        <v>-8000</v>
      </c>
      <c r="O1119" s="1">
        <v>41381</v>
      </c>
    </row>
    <row r="1120" spans="1:15">
      <c r="A1120" t="str">
        <f t="shared" si="17"/>
        <v>AXISBANKCE1200</v>
      </c>
      <c r="B1120" t="s">
        <v>295</v>
      </c>
      <c r="C1120" s="1">
        <v>41389</v>
      </c>
      <c r="D1120">
        <v>1200</v>
      </c>
      <c r="E1120" t="s">
        <v>127</v>
      </c>
      <c r="F1120">
        <v>177.6</v>
      </c>
      <c r="G1120">
        <v>179.05</v>
      </c>
      <c r="H1120">
        <v>170.85</v>
      </c>
      <c r="I1120">
        <v>179.05</v>
      </c>
      <c r="J1120">
        <v>179.05</v>
      </c>
      <c r="K1120">
        <v>11</v>
      </c>
      <c r="L1120">
        <v>37.82</v>
      </c>
      <c r="M1120">
        <v>31000</v>
      </c>
      <c r="N1120">
        <v>-1000</v>
      </c>
      <c r="O1120" s="1">
        <v>41381</v>
      </c>
    </row>
    <row r="1121" spans="1:15">
      <c r="A1121" t="str">
        <f t="shared" si="17"/>
        <v>AXISBANKCE1280</v>
      </c>
      <c r="B1121" t="s">
        <v>295</v>
      </c>
      <c r="C1121" s="1">
        <v>41389</v>
      </c>
      <c r="D1121">
        <v>1280</v>
      </c>
      <c r="E1121" t="s">
        <v>127</v>
      </c>
      <c r="F1121">
        <v>103.7</v>
      </c>
      <c r="G1121">
        <v>110.95</v>
      </c>
      <c r="H1121">
        <v>97</v>
      </c>
      <c r="I1121">
        <v>98.8</v>
      </c>
      <c r="J1121">
        <v>98.8</v>
      </c>
      <c r="K1121">
        <v>11</v>
      </c>
      <c r="L1121">
        <v>37.99</v>
      </c>
      <c r="M1121">
        <v>14750</v>
      </c>
      <c r="N1121">
        <v>-250</v>
      </c>
      <c r="O1121" s="1">
        <v>41381</v>
      </c>
    </row>
    <row r="1122" spans="1:15">
      <c r="A1122" t="str">
        <f t="shared" si="17"/>
        <v>BANKBARODAPE700</v>
      </c>
      <c r="B1122" t="s">
        <v>339</v>
      </c>
      <c r="C1122" s="1">
        <v>41389</v>
      </c>
      <c r="D1122">
        <v>700</v>
      </c>
      <c r="E1122" t="s">
        <v>261</v>
      </c>
      <c r="F1122">
        <v>18.100000000000001</v>
      </c>
      <c r="G1122">
        <v>27.5</v>
      </c>
      <c r="H1122">
        <v>15.65</v>
      </c>
      <c r="I1122">
        <v>27.5</v>
      </c>
      <c r="J1122">
        <v>27.5</v>
      </c>
      <c r="K1122">
        <v>11</v>
      </c>
      <c r="L1122">
        <v>39.58</v>
      </c>
      <c r="M1122">
        <v>5000</v>
      </c>
      <c r="N1122">
        <v>0</v>
      </c>
      <c r="O1122" s="1">
        <v>41381</v>
      </c>
    </row>
    <row r="1123" spans="1:15">
      <c r="A1123" t="str">
        <f t="shared" si="17"/>
        <v>CANBKPE390</v>
      </c>
      <c r="B1123" t="s">
        <v>374</v>
      </c>
      <c r="C1123" s="1">
        <v>41389</v>
      </c>
      <c r="D1123">
        <v>390</v>
      </c>
      <c r="E1123" t="s">
        <v>261</v>
      </c>
      <c r="F1123">
        <v>1.95</v>
      </c>
      <c r="G1123">
        <v>3.05</v>
      </c>
      <c r="H1123">
        <v>1.95</v>
      </c>
      <c r="I1123">
        <v>2.5</v>
      </c>
      <c r="J1123">
        <v>2.5</v>
      </c>
      <c r="K1123">
        <v>11</v>
      </c>
      <c r="L1123">
        <v>43.15</v>
      </c>
      <c r="M1123">
        <v>23000</v>
      </c>
      <c r="N1123">
        <v>5000</v>
      </c>
      <c r="O1123" s="1">
        <v>41381</v>
      </c>
    </row>
    <row r="1124" spans="1:15">
      <c r="A1124" t="str">
        <f t="shared" si="17"/>
        <v>EXIDEINDCE130</v>
      </c>
      <c r="B1124" t="s">
        <v>388</v>
      </c>
      <c r="C1124" s="1">
        <v>41389</v>
      </c>
      <c r="D1124">
        <v>130</v>
      </c>
      <c r="E1124" t="s">
        <v>127</v>
      </c>
      <c r="F1124">
        <v>1.3</v>
      </c>
      <c r="G1124">
        <v>1.9</v>
      </c>
      <c r="H1124">
        <v>1.05</v>
      </c>
      <c r="I1124">
        <v>1.2</v>
      </c>
      <c r="J1124">
        <v>1.2</v>
      </c>
      <c r="K1124">
        <v>11</v>
      </c>
      <c r="L1124">
        <v>28.91</v>
      </c>
      <c r="M1124">
        <v>60000</v>
      </c>
      <c r="N1124">
        <v>0</v>
      </c>
      <c r="O1124" s="1">
        <v>41381</v>
      </c>
    </row>
    <row r="1125" spans="1:15">
      <c r="A1125" t="str">
        <f t="shared" si="17"/>
        <v>HDFCBANKPE600</v>
      </c>
      <c r="B1125" t="s">
        <v>329</v>
      </c>
      <c r="C1125" s="1">
        <v>41389</v>
      </c>
      <c r="D1125">
        <v>600</v>
      </c>
      <c r="E1125" t="s">
        <v>261</v>
      </c>
      <c r="F1125">
        <v>0.7</v>
      </c>
      <c r="G1125">
        <v>1.2</v>
      </c>
      <c r="H1125">
        <v>0.5</v>
      </c>
      <c r="I1125">
        <v>0.9</v>
      </c>
      <c r="J1125">
        <v>0.9</v>
      </c>
      <c r="K1125">
        <v>11</v>
      </c>
      <c r="L1125">
        <v>33.04</v>
      </c>
      <c r="M1125">
        <v>180500</v>
      </c>
      <c r="N1125">
        <v>-1500</v>
      </c>
      <c r="O1125" s="1">
        <v>41381</v>
      </c>
    </row>
    <row r="1126" spans="1:15">
      <c r="A1126" t="str">
        <f t="shared" si="17"/>
        <v>HINDUNILVRPE490</v>
      </c>
      <c r="B1126" t="s">
        <v>131</v>
      </c>
      <c r="C1126" s="1">
        <v>41389</v>
      </c>
      <c r="D1126">
        <v>490</v>
      </c>
      <c r="E1126" t="s">
        <v>261</v>
      </c>
      <c r="F1126">
        <v>10</v>
      </c>
      <c r="G1126">
        <v>11.4</v>
      </c>
      <c r="H1126">
        <v>9.0500000000000007</v>
      </c>
      <c r="I1126">
        <v>11.2</v>
      </c>
      <c r="J1126">
        <v>11.2</v>
      </c>
      <c r="K1126">
        <v>11</v>
      </c>
      <c r="L1126">
        <v>27.52</v>
      </c>
      <c r="M1126">
        <v>17500</v>
      </c>
      <c r="N1126">
        <v>-1500</v>
      </c>
      <c r="O1126" s="1">
        <v>41381</v>
      </c>
    </row>
    <row r="1127" spans="1:15">
      <c r="A1127" t="str">
        <f t="shared" si="17"/>
        <v>INFYCE3350</v>
      </c>
      <c r="B1127" t="s">
        <v>291</v>
      </c>
      <c r="C1127" s="1">
        <v>41389</v>
      </c>
      <c r="D1127">
        <v>3350</v>
      </c>
      <c r="E1127" t="s">
        <v>127</v>
      </c>
      <c r="F1127">
        <v>0.25</v>
      </c>
      <c r="G1127">
        <v>0.25</v>
      </c>
      <c r="H1127">
        <v>0.15</v>
      </c>
      <c r="I1127">
        <v>0.15</v>
      </c>
      <c r="J1127">
        <v>0.15</v>
      </c>
      <c r="K1127">
        <v>11</v>
      </c>
      <c r="L1127">
        <v>46.06</v>
      </c>
      <c r="M1127">
        <v>52125</v>
      </c>
      <c r="N1127">
        <v>-375</v>
      </c>
      <c r="O1127" s="1">
        <v>41381</v>
      </c>
    </row>
    <row r="1128" spans="1:15">
      <c r="A1128" t="str">
        <f t="shared" si="17"/>
        <v>LICHSGFINCE250</v>
      </c>
      <c r="B1128" t="s">
        <v>318</v>
      </c>
      <c r="C1128" s="1">
        <v>41389</v>
      </c>
      <c r="D1128">
        <v>250</v>
      </c>
      <c r="E1128" t="s">
        <v>127</v>
      </c>
      <c r="F1128">
        <v>0.6</v>
      </c>
      <c r="G1128">
        <v>0.6</v>
      </c>
      <c r="H1128">
        <v>0.3</v>
      </c>
      <c r="I1128">
        <v>0.4</v>
      </c>
      <c r="J1128">
        <v>0.4</v>
      </c>
      <c r="K1128">
        <v>11</v>
      </c>
      <c r="L1128">
        <v>27.54</v>
      </c>
      <c r="M1128">
        <v>114000</v>
      </c>
      <c r="N1128">
        <v>1000</v>
      </c>
      <c r="O1128" s="1">
        <v>41381</v>
      </c>
    </row>
    <row r="1129" spans="1:15">
      <c r="A1129" t="str">
        <f t="shared" si="17"/>
        <v>LICHSGFINPE210</v>
      </c>
      <c r="B1129" t="s">
        <v>318</v>
      </c>
      <c r="C1129" s="1">
        <v>41389</v>
      </c>
      <c r="D1129">
        <v>210</v>
      </c>
      <c r="E1129" t="s">
        <v>261</v>
      </c>
      <c r="F1129">
        <v>0.4</v>
      </c>
      <c r="G1129">
        <v>0.75</v>
      </c>
      <c r="H1129">
        <v>0.4</v>
      </c>
      <c r="I1129">
        <v>0.5</v>
      </c>
      <c r="J1129">
        <v>0.5</v>
      </c>
      <c r="K1129">
        <v>11</v>
      </c>
      <c r="L1129">
        <v>23.16</v>
      </c>
      <c r="M1129">
        <v>64000</v>
      </c>
      <c r="N1129">
        <v>-2000</v>
      </c>
      <c r="O1129" s="1">
        <v>41381</v>
      </c>
    </row>
    <row r="1130" spans="1:15">
      <c r="A1130" t="str">
        <f t="shared" si="17"/>
        <v>LUPINPE650</v>
      </c>
      <c r="B1130" t="s">
        <v>354</v>
      </c>
      <c r="C1130" s="1">
        <v>41389</v>
      </c>
      <c r="D1130">
        <v>650</v>
      </c>
      <c r="E1130" t="s">
        <v>261</v>
      </c>
      <c r="F1130">
        <v>4.55</v>
      </c>
      <c r="G1130">
        <v>5.45</v>
      </c>
      <c r="H1130">
        <v>2.2000000000000002</v>
      </c>
      <c r="I1130">
        <v>2.6</v>
      </c>
      <c r="J1130">
        <v>2.6</v>
      </c>
      <c r="K1130">
        <v>11</v>
      </c>
      <c r="L1130">
        <v>35.950000000000003</v>
      </c>
      <c r="M1130">
        <v>6500</v>
      </c>
      <c r="N1130">
        <v>4000</v>
      </c>
      <c r="O1130" s="1">
        <v>41381</v>
      </c>
    </row>
    <row r="1131" spans="1:15">
      <c r="A1131" t="str">
        <f t="shared" si="17"/>
        <v>MARUTICE1420</v>
      </c>
      <c r="B1131" t="s">
        <v>307</v>
      </c>
      <c r="C1131" s="1">
        <v>41389</v>
      </c>
      <c r="D1131">
        <v>1420</v>
      </c>
      <c r="E1131" t="s">
        <v>127</v>
      </c>
      <c r="F1131">
        <v>70</v>
      </c>
      <c r="G1131">
        <v>86</v>
      </c>
      <c r="H1131">
        <v>62.9</v>
      </c>
      <c r="I1131">
        <v>85</v>
      </c>
      <c r="J1131">
        <v>85</v>
      </c>
      <c r="K1131">
        <v>11</v>
      </c>
      <c r="L1131">
        <v>41.15</v>
      </c>
      <c r="M1131">
        <v>16750</v>
      </c>
      <c r="N1131">
        <v>-750</v>
      </c>
      <c r="O1131" s="1">
        <v>41381</v>
      </c>
    </row>
    <row r="1132" spans="1:15">
      <c r="A1132" t="str">
        <f t="shared" si="17"/>
        <v>MCDOWELL-NCE1750</v>
      </c>
      <c r="B1132" t="s">
        <v>132</v>
      </c>
      <c r="C1132" s="1">
        <v>41389</v>
      </c>
      <c r="D1132">
        <v>1750</v>
      </c>
      <c r="E1132" t="s">
        <v>127</v>
      </c>
      <c r="F1132">
        <v>345.5</v>
      </c>
      <c r="G1132">
        <v>432.5</v>
      </c>
      <c r="H1132">
        <v>345.5</v>
      </c>
      <c r="I1132">
        <v>416.25</v>
      </c>
      <c r="J1132">
        <v>416.25</v>
      </c>
      <c r="K1132">
        <v>11</v>
      </c>
      <c r="L1132">
        <v>59.07</v>
      </c>
      <c r="M1132">
        <v>13500</v>
      </c>
      <c r="N1132">
        <v>-1500</v>
      </c>
      <c r="O1132" s="1">
        <v>41381</v>
      </c>
    </row>
    <row r="1133" spans="1:15">
      <c r="A1133" t="str">
        <f t="shared" si="17"/>
        <v>NTPCCE160</v>
      </c>
      <c r="B1133" t="s">
        <v>298</v>
      </c>
      <c r="C1133" s="1">
        <v>41389</v>
      </c>
      <c r="D1133">
        <v>160</v>
      </c>
      <c r="E1133" t="s">
        <v>127</v>
      </c>
      <c r="F1133">
        <v>0.05</v>
      </c>
      <c r="G1133">
        <v>0.1</v>
      </c>
      <c r="H1133">
        <v>0.05</v>
      </c>
      <c r="I1133">
        <v>0.05</v>
      </c>
      <c r="J1133">
        <v>0.05</v>
      </c>
      <c r="K1133">
        <v>11</v>
      </c>
      <c r="L1133">
        <v>35.21</v>
      </c>
      <c r="M1133">
        <v>560000</v>
      </c>
      <c r="N1133">
        <v>-18000</v>
      </c>
      <c r="O1133" s="1">
        <v>41381</v>
      </c>
    </row>
    <row r="1134" spans="1:15">
      <c r="A1134" t="str">
        <f t="shared" si="17"/>
        <v>POWERGRIDCE105</v>
      </c>
      <c r="B1134" t="s">
        <v>323</v>
      </c>
      <c r="C1134" s="1">
        <v>41389</v>
      </c>
      <c r="D1134">
        <v>105</v>
      </c>
      <c r="E1134" t="s">
        <v>127</v>
      </c>
      <c r="F1134">
        <v>2.4</v>
      </c>
      <c r="G1134">
        <v>3.25</v>
      </c>
      <c r="H1134">
        <v>2.4</v>
      </c>
      <c r="I1134">
        <v>3</v>
      </c>
      <c r="J1134">
        <v>3</v>
      </c>
      <c r="K1134">
        <v>11</v>
      </c>
      <c r="L1134">
        <v>23.73</v>
      </c>
      <c r="M1134">
        <v>40000</v>
      </c>
      <c r="N1134">
        <v>-2000</v>
      </c>
      <c r="O1134" s="1">
        <v>41381</v>
      </c>
    </row>
    <row r="1135" spans="1:15">
      <c r="A1135" t="str">
        <f t="shared" si="17"/>
        <v>POWERGRIDPE105</v>
      </c>
      <c r="B1135" t="s">
        <v>323</v>
      </c>
      <c r="C1135" s="1">
        <v>41389</v>
      </c>
      <c r="D1135">
        <v>105</v>
      </c>
      <c r="E1135" t="s">
        <v>261</v>
      </c>
      <c r="F1135">
        <v>0.5</v>
      </c>
      <c r="G1135">
        <v>0.7</v>
      </c>
      <c r="H1135">
        <v>0.4</v>
      </c>
      <c r="I1135">
        <v>0.7</v>
      </c>
      <c r="J1135">
        <v>0.7</v>
      </c>
      <c r="K1135">
        <v>11</v>
      </c>
      <c r="L1135">
        <v>23.21</v>
      </c>
      <c r="M1135">
        <v>26000</v>
      </c>
      <c r="N1135">
        <v>0</v>
      </c>
      <c r="O1135" s="1">
        <v>41381</v>
      </c>
    </row>
    <row r="1136" spans="1:15">
      <c r="A1136" t="str">
        <f t="shared" si="17"/>
        <v>RPOWERPE75</v>
      </c>
      <c r="B1136" t="s">
        <v>315</v>
      </c>
      <c r="C1136" s="1">
        <v>41389</v>
      </c>
      <c r="D1136">
        <v>75</v>
      </c>
      <c r="E1136" t="s">
        <v>261</v>
      </c>
      <c r="F1136">
        <v>5.2</v>
      </c>
      <c r="G1136">
        <v>6</v>
      </c>
      <c r="H1136">
        <v>3.95</v>
      </c>
      <c r="I1136">
        <v>6</v>
      </c>
      <c r="J1136">
        <v>6</v>
      </c>
      <c r="K1136">
        <v>11</v>
      </c>
      <c r="L1136">
        <v>35.049999999999997</v>
      </c>
      <c r="M1136">
        <v>140000</v>
      </c>
      <c r="N1136">
        <v>16000</v>
      </c>
      <c r="O1136" s="1">
        <v>41381</v>
      </c>
    </row>
    <row r="1137" spans="1:15">
      <c r="A1137" t="str">
        <f t="shared" si="17"/>
        <v>SESAGOACE165</v>
      </c>
      <c r="B1137" t="s">
        <v>369</v>
      </c>
      <c r="C1137" s="1">
        <v>41389</v>
      </c>
      <c r="D1137">
        <v>165</v>
      </c>
      <c r="E1137" t="s">
        <v>127</v>
      </c>
      <c r="F1137">
        <v>0.6</v>
      </c>
      <c r="G1137">
        <v>0.8</v>
      </c>
      <c r="H1137">
        <v>0.4</v>
      </c>
      <c r="I1137">
        <v>0.5</v>
      </c>
      <c r="J1137">
        <v>0.5</v>
      </c>
      <c r="K1137">
        <v>11</v>
      </c>
      <c r="L1137">
        <v>36.44</v>
      </c>
      <c r="M1137">
        <v>92000</v>
      </c>
      <c r="N1137">
        <v>0</v>
      </c>
      <c r="O1137" s="1">
        <v>41381</v>
      </c>
    </row>
    <row r="1138" spans="1:15">
      <c r="A1138" t="str">
        <f t="shared" si="17"/>
        <v>SIEMENSCE520</v>
      </c>
      <c r="B1138" t="s">
        <v>423</v>
      </c>
      <c r="C1138" s="1">
        <v>41389</v>
      </c>
      <c r="D1138">
        <v>520</v>
      </c>
      <c r="E1138" t="s">
        <v>127</v>
      </c>
      <c r="F1138">
        <v>5</v>
      </c>
      <c r="G1138">
        <v>6.5</v>
      </c>
      <c r="H1138">
        <v>4.75</v>
      </c>
      <c r="I1138">
        <v>4.8499999999999996</v>
      </c>
      <c r="J1138">
        <v>4.8499999999999996</v>
      </c>
      <c r="K1138">
        <v>11</v>
      </c>
      <c r="L1138">
        <v>28.89</v>
      </c>
      <c r="M1138">
        <v>6500</v>
      </c>
      <c r="N1138">
        <v>0</v>
      </c>
      <c r="O1138" s="1">
        <v>41381</v>
      </c>
    </row>
    <row r="1139" spans="1:15">
      <c r="A1139" t="str">
        <f t="shared" si="17"/>
        <v>SINTEXCE52.5</v>
      </c>
      <c r="B1139" t="s">
        <v>344</v>
      </c>
      <c r="C1139" s="1">
        <v>41389</v>
      </c>
      <c r="D1139">
        <v>52.5</v>
      </c>
      <c r="E1139" t="s">
        <v>127</v>
      </c>
      <c r="F1139">
        <v>0.25</v>
      </c>
      <c r="G1139">
        <v>0.35</v>
      </c>
      <c r="H1139">
        <v>0.2</v>
      </c>
      <c r="I1139">
        <v>0.25</v>
      </c>
      <c r="J1139">
        <v>0.25</v>
      </c>
      <c r="K1139">
        <v>11</v>
      </c>
      <c r="L1139">
        <v>23.22</v>
      </c>
      <c r="M1139">
        <v>88000</v>
      </c>
      <c r="N1139">
        <v>4000</v>
      </c>
      <c r="O1139" s="1">
        <v>41381</v>
      </c>
    </row>
    <row r="1140" spans="1:15">
      <c r="A1140" t="str">
        <f t="shared" si="17"/>
        <v>SYNDIBANKCE110</v>
      </c>
      <c r="B1140" t="s">
        <v>384</v>
      </c>
      <c r="C1140" s="1">
        <v>41389</v>
      </c>
      <c r="D1140">
        <v>110</v>
      </c>
      <c r="E1140" t="s">
        <v>127</v>
      </c>
      <c r="F1140">
        <v>6</v>
      </c>
      <c r="G1140">
        <v>7</v>
      </c>
      <c r="H1140">
        <v>4.75</v>
      </c>
      <c r="I1140">
        <v>4.75</v>
      </c>
      <c r="J1140">
        <v>4.75</v>
      </c>
      <c r="K1140">
        <v>11</v>
      </c>
      <c r="L1140">
        <v>51.23</v>
      </c>
      <c r="M1140">
        <v>60000</v>
      </c>
      <c r="N1140">
        <v>-24000</v>
      </c>
      <c r="O1140" s="1">
        <v>41381</v>
      </c>
    </row>
    <row r="1141" spans="1:15">
      <c r="A1141" t="str">
        <f t="shared" si="17"/>
        <v>TATAGLOBALPE120</v>
      </c>
      <c r="B1141" t="s">
        <v>335</v>
      </c>
      <c r="C1141" s="1">
        <v>41389</v>
      </c>
      <c r="D1141">
        <v>120</v>
      </c>
      <c r="E1141" t="s">
        <v>261</v>
      </c>
      <c r="F1141">
        <v>0.4</v>
      </c>
      <c r="G1141">
        <v>0.4</v>
      </c>
      <c r="H1141">
        <v>0.1</v>
      </c>
      <c r="I1141">
        <v>0.3</v>
      </c>
      <c r="J1141">
        <v>0.3</v>
      </c>
      <c r="K1141">
        <v>11</v>
      </c>
      <c r="L1141">
        <v>26.45</v>
      </c>
      <c r="M1141">
        <v>162000</v>
      </c>
      <c r="N1141">
        <v>-6000</v>
      </c>
      <c r="O1141" s="1">
        <v>41381</v>
      </c>
    </row>
    <row r="1142" spans="1:15">
      <c r="A1142" t="str">
        <f t="shared" si="17"/>
        <v>ULTRACEMCOPE1850</v>
      </c>
      <c r="B1142" t="s">
        <v>427</v>
      </c>
      <c r="C1142" s="1">
        <v>41389</v>
      </c>
      <c r="D1142">
        <v>1850</v>
      </c>
      <c r="E1142" t="s">
        <v>261</v>
      </c>
      <c r="F1142">
        <v>17.45</v>
      </c>
      <c r="G1142">
        <v>19.3</v>
      </c>
      <c r="H1142">
        <v>16</v>
      </c>
      <c r="I1142">
        <v>17.350000000000001</v>
      </c>
      <c r="J1142">
        <v>17.350000000000001</v>
      </c>
      <c r="K1142">
        <v>11</v>
      </c>
      <c r="L1142">
        <v>25.67</v>
      </c>
      <c r="M1142">
        <v>1375</v>
      </c>
      <c r="N1142">
        <v>375</v>
      </c>
      <c r="O1142" s="1">
        <v>41381</v>
      </c>
    </row>
    <row r="1143" spans="1:15">
      <c r="A1143" t="str">
        <f t="shared" si="17"/>
        <v>ADANIPORTSCE150</v>
      </c>
      <c r="B1143" t="s">
        <v>268</v>
      </c>
      <c r="C1143" s="1">
        <v>41389</v>
      </c>
      <c r="D1143">
        <v>150</v>
      </c>
      <c r="E1143" t="s">
        <v>127</v>
      </c>
      <c r="F1143">
        <v>3.8</v>
      </c>
      <c r="G1143">
        <v>3.9</v>
      </c>
      <c r="H1143">
        <v>1.4</v>
      </c>
      <c r="I1143">
        <v>1.7</v>
      </c>
      <c r="J1143">
        <v>1.7</v>
      </c>
      <c r="K1143">
        <v>10</v>
      </c>
      <c r="L1143">
        <v>30.54</v>
      </c>
      <c r="M1143">
        <v>72000</v>
      </c>
      <c r="N1143">
        <v>2000</v>
      </c>
      <c r="O1143" s="1">
        <v>41381</v>
      </c>
    </row>
    <row r="1144" spans="1:15">
      <c r="A1144" t="str">
        <f t="shared" si="17"/>
        <v>ADANIPORTSPE140</v>
      </c>
      <c r="B1144" t="s">
        <v>268</v>
      </c>
      <c r="C1144" s="1">
        <v>41389</v>
      </c>
      <c r="D1144">
        <v>140</v>
      </c>
      <c r="E1144" t="s">
        <v>261</v>
      </c>
      <c r="F1144">
        <v>6.6</v>
      </c>
      <c r="G1144">
        <v>6.6</v>
      </c>
      <c r="H1144">
        <v>2.15</v>
      </c>
      <c r="I1144">
        <v>4.0999999999999996</v>
      </c>
      <c r="J1144">
        <v>4.0999999999999996</v>
      </c>
      <c r="K1144">
        <v>10</v>
      </c>
      <c r="L1144">
        <v>28.79</v>
      </c>
      <c r="M1144">
        <v>50000</v>
      </c>
      <c r="N1144">
        <v>-14000</v>
      </c>
      <c r="O1144" s="1">
        <v>41381</v>
      </c>
    </row>
    <row r="1145" spans="1:15">
      <c r="A1145" t="str">
        <f t="shared" si="17"/>
        <v>AUROPHARMACE150</v>
      </c>
      <c r="B1145" t="s">
        <v>340</v>
      </c>
      <c r="C1145" s="1">
        <v>41389</v>
      </c>
      <c r="D1145">
        <v>150</v>
      </c>
      <c r="E1145" t="s">
        <v>127</v>
      </c>
      <c r="F1145">
        <v>34.35</v>
      </c>
      <c r="G1145">
        <v>35.15</v>
      </c>
      <c r="H1145">
        <v>33.4</v>
      </c>
      <c r="I1145">
        <v>33.4</v>
      </c>
      <c r="J1145">
        <v>33.4</v>
      </c>
      <c r="K1145">
        <v>10</v>
      </c>
      <c r="L1145">
        <v>36.909999999999997</v>
      </c>
      <c r="M1145">
        <v>56000</v>
      </c>
      <c r="N1145">
        <v>-12000</v>
      </c>
      <c r="O1145" s="1">
        <v>41381</v>
      </c>
    </row>
    <row r="1146" spans="1:15">
      <c r="A1146" t="str">
        <f t="shared" si="17"/>
        <v>BANKBARODACE660</v>
      </c>
      <c r="B1146" t="s">
        <v>339</v>
      </c>
      <c r="C1146" s="1">
        <v>41389</v>
      </c>
      <c r="D1146">
        <v>660</v>
      </c>
      <c r="E1146" t="s">
        <v>127</v>
      </c>
      <c r="F1146">
        <v>34</v>
      </c>
      <c r="G1146">
        <v>40.5</v>
      </c>
      <c r="H1146">
        <v>19.25</v>
      </c>
      <c r="I1146">
        <v>23</v>
      </c>
      <c r="J1146">
        <v>23</v>
      </c>
      <c r="K1146">
        <v>10</v>
      </c>
      <c r="L1146">
        <v>34.74</v>
      </c>
      <c r="M1146">
        <v>8500</v>
      </c>
      <c r="N1146">
        <v>-2000</v>
      </c>
      <c r="O1146" s="1">
        <v>41381</v>
      </c>
    </row>
    <row r="1147" spans="1:15">
      <c r="A1147" t="str">
        <f t="shared" si="17"/>
        <v>BATAINDIACE760</v>
      </c>
      <c r="B1147" t="s">
        <v>346</v>
      </c>
      <c r="C1147" s="1">
        <v>41389</v>
      </c>
      <c r="D1147">
        <v>760</v>
      </c>
      <c r="E1147" t="s">
        <v>127</v>
      </c>
      <c r="F1147">
        <v>12.1</v>
      </c>
      <c r="G1147">
        <v>14.8</v>
      </c>
      <c r="H1147">
        <v>12.1</v>
      </c>
      <c r="I1147">
        <v>14.4</v>
      </c>
      <c r="J1147">
        <v>14.4</v>
      </c>
      <c r="K1147">
        <v>10</v>
      </c>
      <c r="L1147">
        <v>19.350000000000001</v>
      </c>
      <c r="M1147">
        <v>14500</v>
      </c>
      <c r="N1147">
        <v>1500</v>
      </c>
      <c r="O1147" s="1">
        <v>41381</v>
      </c>
    </row>
    <row r="1148" spans="1:15">
      <c r="A1148" t="str">
        <f t="shared" si="17"/>
        <v>CANBKPE380</v>
      </c>
      <c r="B1148" t="s">
        <v>374</v>
      </c>
      <c r="C1148" s="1">
        <v>41389</v>
      </c>
      <c r="D1148">
        <v>380</v>
      </c>
      <c r="E1148" t="s">
        <v>261</v>
      </c>
      <c r="F1148">
        <v>0.85</v>
      </c>
      <c r="G1148">
        <v>1.5</v>
      </c>
      <c r="H1148">
        <v>0.75</v>
      </c>
      <c r="I1148">
        <v>1.45</v>
      </c>
      <c r="J1148">
        <v>1.45</v>
      </c>
      <c r="K1148">
        <v>10</v>
      </c>
      <c r="L1148">
        <v>38.11</v>
      </c>
      <c r="M1148">
        <v>26000</v>
      </c>
      <c r="N1148">
        <v>-8000</v>
      </c>
      <c r="O1148" s="1">
        <v>41381</v>
      </c>
    </row>
    <row r="1149" spans="1:15">
      <c r="A1149" t="str">
        <f t="shared" si="17"/>
        <v>CANBKPE420</v>
      </c>
      <c r="B1149" t="s">
        <v>374</v>
      </c>
      <c r="C1149" s="1">
        <v>41389</v>
      </c>
      <c r="D1149">
        <v>420</v>
      </c>
      <c r="E1149" t="s">
        <v>261</v>
      </c>
      <c r="F1149">
        <v>9.25</v>
      </c>
      <c r="G1149">
        <v>10.95</v>
      </c>
      <c r="H1149">
        <v>8.3000000000000007</v>
      </c>
      <c r="I1149">
        <v>10.95</v>
      </c>
      <c r="J1149">
        <v>10.95</v>
      </c>
      <c r="K1149">
        <v>10</v>
      </c>
      <c r="L1149">
        <v>42.92</v>
      </c>
      <c r="M1149">
        <v>7000</v>
      </c>
      <c r="N1149">
        <v>-1000</v>
      </c>
      <c r="O1149" s="1">
        <v>41381</v>
      </c>
    </row>
    <row r="1150" spans="1:15">
      <c r="A1150" t="str">
        <f t="shared" si="17"/>
        <v>CENTURYTEXCE280</v>
      </c>
      <c r="B1150" t="s">
        <v>267</v>
      </c>
      <c r="C1150" s="1">
        <v>41389</v>
      </c>
      <c r="D1150">
        <v>280</v>
      </c>
      <c r="E1150" t="s">
        <v>127</v>
      </c>
      <c r="F1150">
        <v>16</v>
      </c>
      <c r="G1150">
        <v>16.899999999999999</v>
      </c>
      <c r="H1150">
        <v>10</v>
      </c>
      <c r="I1150">
        <v>13.75</v>
      </c>
      <c r="J1150">
        <v>13.75</v>
      </c>
      <c r="K1150">
        <v>10</v>
      </c>
      <c r="L1150">
        <v>29.43</v>
      </c>
      <c r="M1150">
        <v>57000</v>
      </c>
      <c r="N1150">
        <v>-1000</v>
      </c>
      <c r="O1150" s="1">
        <v>41381</v>
      </c>
    </row>
    <row r="1151" spans="1:15">
      <c r="A1151" t="str">
        <f t="shared" si="17"/>
        <v>CHAMBLFERTCE60</v>
      </c>
      <c r="B1151" t="s">
        <v>265</v>
      </c>
      <c r="C1151" s="1">
        <v>41389</v>
      </c>
      <c r="D1151">
        <v>60</v>
      </c>
      <c r="E1151" t="s">
        <v>127</v>
      </c>
      <c r="F1151">
        <v>0.1</v>
      </c>
      <c r="G1151">
        <v>0.1</v>
      </c>
      <c r="H1151">
        <v>0.1</v>
      </c>
      <c r="I1151">
        <v>0.1</v>
      </c>
      <c r="J1151">
        <v>0.1</v>
      </c>
      <c r="K1151">
        <v>10</v>
      </c>
      <c r="L1151">
        <v>24.04</v>
      </c>
      <c r="M1151">
        <v>412000</v>
      </c>
      <c r="N1151">
        <v>12000</v>
      </c>
      <c r="O1151" s="1">
        <v>41381</v>
      </c>
    </row>
    <row r="1152" spans="1:15">
      <c r="A1152" t="str">
        <f t="shared" si="17"/>
        <v>DRREDDYCE1960</v>
      </c>
      <c r="B1152" t="s">
        <v>371</v>
      </c>
      <c r="C1152" s="1">
        <v>41389</v>
      </c>
      <c r="D1152">
        <v>1960</v>
      </c>
      <c r="E1152" t="s">
        <v>127</v>
      </c>
      <c r="F1152">
        <v>9.8000000000000007</v>
      </c>
      <c r="G1152">
        <v>10</v>
      </c>
      <c r="H1152">
        <v>9.1</v>
      </c>
      <c r="I1152">
        <v>9.9</v>
      </c>
      <c r="J1152">
        <v>9.9</v>
      </c>
      <c r="K1152">
        <v>10</v>
      </c>
      <c r="L1152">
        <v>24.62</v>
      </c>
      <c r="M1152">
        <v>625</v>
      </c>
      <c r="N1152">
        <v>-375</v>
      </c>
      <c r="O1152" s="1">
        <v>41381</v>
      </c>
    </row>
    <row r="1153" spans="1:15">
      <c r="A1153" t="str">
        <f t="shared" si="17"/>
        <v>DRREDDYPE1840</v>
      </c>
      <c r="B1153" t="s">
        <v>371</v>
      </c>
      <c r="C1153" s="1">
        <v>41389</v>
      </c>
      <c r="D1153">
        <v>1840</v>
      </c>
      <c r="E1153" t="s">
        <v>261</v>
      </c>
      <c r="F1153">
        <v>6.3</v>
      </c>
      <c r="G1153">
        <v>6.3</v>
      </c>
      <c r="H1153">
        <v>6.1</v>
      </c>
      <c r="I1153">
        <v>6.1</v>
      </c>
      <c r="J1153">
        <v>6.1</v>
      </c>
      <c r="K1153">
        <v>10</v>
      </c>
      <c r="L1153">
        <v>23.07</v>
      </c>
      <c r="M1153">
        <v>1500</v>
      </c>
      <c r="N1153">
        <v>1000</v>
      </c>
      <c r="O1153" s="1">
        <v>41381</v>
      </c>
    </row>
    <row r="1154" spans="1:15">
      <c r="A1154" t="str">
        <f t="shared" si="17"/>
        <v>HDFCPE840</v>
      </c>
      <c r="B1154" t="s">
        <v>310</v>
      </c>
      <c r="C1154" s="1">
        <v>41389</v>
      </c>
      <c r="D1154">
        <v>840</v>
      </c>
      <c r="E1154" t="s">
        <v>261</v>
      </c>
      <c r="F1154">
        <v>33.5</v>
      </c>
      <c r="G1154">
        <v>33.5</v>
      </c>
      <c r="H1154">
        <v>33.5</v>
      </c>
      <c r="I1154">
        <v>33.5</v>
      </c>
      <c r="J1154">
        <v>33.5</v>
      </c>
      <c r="K1154">
        <v>10</v>
      </c>
      <c r="L1154">
        <v>43.67</v>
      </c>
      <c r="M1154">
        <v>9000</v>
      </c>
      <c r="N1154">
        <v>-4500</v>
      </c>
      <c r="O1154" s="1">
        <v>41381</v>
      </c>
    </row>
    <row r="1155" spans="1:15">
      <c r="A1155" t="str">
        <f t="shared" ref="A1155:A1218" si="18">B1155&amp;E1155&amp;D1155</f>
        <v>HINDALCOPE100</v>
      </c>
      <c r="B1155" t="s">
        <v>301</v>
      </c>
      <c r="C1155" s="1">
        <v>41389</v>
      </c>
      <c r="D1155">
        <v>100</v>
      </c>
      <c r="E1155" t="s">
        <v>261</v>
      </c>
      <c r="F1155">
        <v>6.7</v>
      </c>
      <c r="G1155">
        <v>8.1999999999999993</v>
      </c>
      <c r="H1155">
        <v>6.7</v>
      </c>
      <c r="I1155">
        <v>7.4</v>
      </c>
      <c r="J1155">
        <v>7.4</v>
      </c>
      <c r="K1155">
        <v>10</v>
      </c>
      <c r="L1155">
        <v>21.44</v>
      </c>
      <c r="M1155">
        <v>216000</v>
      </c>
      <c r="N1155">
        <v>-12000</v>
      </c>
      <c r="O1155" s="1">
        <v>41381</v>
      </c>
    </row>
    <row r="1156" spans="1:15">
      <c r="A1156" t="str">
        <f t="shared" si="18"/>
        <v>HINDUNILVRCE470</v>
      </c>
      <c r="B1156" t="s">
        <v>131</v>
      </c>
      <c r="C1156" s="1">
        <v>41389</v>
      </c>
      <c r="D1156">
        <v>470</v>
      </c>
      <c r="E1156" t="s">
        <v>127</v>
      </c>
      <c r="F1156">
        <v>18.05</v>
      </c>
      <c r="G1156">
        <v>18.5</v>
      </c>
      <c r="H1156">
        <v>16.100000000000001</v>
      </c>
      <c r="I1156">
        <v>16.95</v>
      </c>
      <c r="J1156">
        <v>16.95</v>
      </c>
      <c r="K1156">
        <v>10</v>
      </c>
      <c r="L1156">
        <v>24.36</v>
      </c>
      <c r="M1156">
        <v>35500</v>
      </c>
      <c r="N1156">
        <v>-500</v>
      </c>
      <c r="O1156" s="1">
        <v>41381</v>
      </c>
    </row>
    <row r="1157" spans="1:15">
      <c r="A1157" t="str">
        <f t="shared" si="18"/>
        <v>IBREALESTPE65</v>
      </c>
      <c r="B1157" t="s">
        <v>316</v>
      </c>
      <c r="C1157" s="1">
        <v>41389</v>
      </c>
      <c r="D1157">
        <v>65</v>
      </c>
      <c r="E1157" t="s">
        <v>261</v>
      </c>
      <c r="F1157">
        <v>5</v>
      </c>
      <c r="G1157">
        <v>5</v>
      </c>
      <c r="H1157">
        <v>4</v>
      </c>
      <c r="I1157">
        <v>4.5</v>
      </c>
      <c r="J1157">
        <v>4.5</v>
      </c>
      <c r="K1157">
        <v>10</v>
      </c>
      <c r="L1157">
        <v>27.73</v>
      </c>
      <c r="M1157">
        <v>40000</v>
      </c>
      <c r="N1157">
        <v>28000</v>
      </c>
      <c r="O1157" s="1">
        <v>41381</v>
      </c>
    </row>
    <row r="1158" spans="1:15">
      <c r="A1158" t="str">
        <f t="shared" si="18"/>
        <v>IDEACE107.5</v>
      </c>
      <c r="B1158" t="s">
        <v>317</v>
      </c>
      <c r="C1158" s="1">
        <v>41389</v>
      </c>
      <c r="D1158">
        <v>107.5</v>
      </c>
      <c r="E1158" t="s">
        <v>127</v>
      </c>
      <c r="F1158">
        <v>6.7</v>
      </c>
      <c r="G1158">
        <v>7.2</v>
      </c>
      <c r="H1158">
        <v>5.25</v>
      </c>
      <c r="I1158">
        <v>5.3</v>
      </c>
      <c r="J1158">
        <v>5.3</v>
      </c>
      <c r="K1158">
        <v>10</v>
      </c>
      <c r="L1158">
        <v>45.42</v>
      </c>
      <c r="M1158">
        <v>60000</v>
      </c>
      <c r="N1158">
        <v>4000</v>
      </c>
      <c r="O1158" s="1">
        <v>41381</v>
      </c>
    </row>
    <row r="1159" spans="1:15">
      <c r="A1159" t="str">
        <f t="shared" si="18"/>
        <v>IGLCE305</v>
      </c>
      <c r="B1159" t="s">
        <v>376</v>
      </c>
      <c r="C1159" s="1">
        <v>41389</v>
      </c>
      <c r="D1159">
        <v>305</v>
      </c>
      <c r="E1159" t="s">
        <v>127</v>
      </c>
      <c r="F1159">
        <v>3.05</v>
      </c>
      <c r="G1159">
        <v>3.05</v>
      </c>
      <c r="H1159">
        <v>1.9</v>
      </c>
      <c r="I1159">
        <v>1.95</v>
      </c>
      <c r="J1159">
        <v>1.95</v>
      </c>
      <c r="K1159">
        <v>10</v>
      </c>
      <c r="L1159">
        <v>30.75</v>
      </c>
      <c r="M1159">
        <v>9000</v>
      </c>
      <c r="N1159">
        <v>-4000</v>
      </c>
      <c r="O1159" s="1">
        <v>41381</v>
      </c>
    </row>
    <row r="1160" spans="1:15">
      <c r="A1160" t="str">
        <f t="shared" si="18"/>
        <v>INFYCE2150</v>
      </c>
      <c r="B1160" t="s">
        <v>291</v>
      </c>
      <c r="C1160" s="1">
        <v>41389</v>
      </c>
      <c r="D1160">
        <v>2150</v>
      </c>
      <c r="E1160" t="s">
        <v>127</v>
      </c>
      <c r="F1160">
        <v>147.44999999999999</v>
      </c>
      <c r="G1160">
        <v>147.44999999999999</v>
      </c>
      <c r="H1160">
        <v>130.19999999999999</v>
      </c>
      <c r="I1160">
        <v>135.19999999999999</v>
      </c>
      <c r="J1160">
        <v>135.19999999999999</v>
      </c>
      <c r="K1160">
        <v>10</v>
      </c>
      <c r="L1160">
        <v>28.63</v>
      </c>
      <c r="M1160">
        <v>1875</v>
      </c>
      <c r="N1160">
        <v>-875</v>
      </c>
      <c r="O1160" s="1">
        <v>41381</v>
      </c>
    </row>
    <row r="1161" spans="1:15">
      <c r="A1161" t="str">
        <f t="shared" si="18"/>
        <v>JISLJALEQSCE65</v>
      </c>
      <c r="B1161" t="s">
        <v>365</v>
      </c>
      <c r="C1161" s="1">
        <v>41389</v>
      </c>
      <c r="D1161">
        <v>65</v>
      </c>
      <c r="E1161" t="s">
        <v>127</v>
      </c>
      <c r="F1161">
        <v>0.45</v>
      </c>
      <c r="G1161">
        <v>0.7</v>
      </c>
      <c r="H1161">
        <v>0.4</v>
      </c>
      <c r="I1161">
        <v>0.7</v>
      </c>
      <c r="J1161">
        <v>0.7</v>
      </c>
      <c r="K1161">
        <v>10</v>
      </c>
      <c r="L1161">
        <v>26.24</v>
      </c>
      <c r="M1161">
        <v>152000</v>
      </c>
      <c r="N1161">
        <v>24000</v>
      </c>
      <c r="O1161" s="1">
        <v>41381</v>
      </c>
    </row>
    <row r="1162" spans="1:15">
      <c r="A1162" t="str">
        <f t="shared" si="18"/>
        <v>MARUTICE1600</v>
      </c>
      <c r="B1162" t="s">
        <v>307</v>
      </c>
      <c r="C1162" s="1">
        <v>41389</v>
      </c>
      <c r="D1162">
        <v>1600</v>
      </c>
      <c r="E1162" t="s">
        <v>127</v>
      </c>
      <c r="F1162">
        <v>3.5</v>
      </c>
      <c r="G1162">
        <v>3.5</v>
      </c>
      <c r="H1162">
        <v>2.7</v>
      </c>
      <c r="I1162">
        <v>3.3</v>
      </c>
      <c r="J1162">
        <v>3.3</v>
      </c>
      <c r="K1162">
        <v>10</v>
      </c>
      <c r="L1162">
        <v>40.08</v>
      </c>
      <c r="M1162">
        <v>10750</v>
      </c>
      <c r="N1162">
        <v>250</v>
      </c>
      <c r="O1162" s="1">
        <v>41381</v>
      </c>
    </row>
    <row r="1163" spans="1:15">
      <c r="A1163" t="str">
        <f t="shared" si="18"/>
        <v>NMDCPE130</v>
      </c>
      <c r="B1163" t="s">
        <v>330</v>
      </c>
      <c r="C1163" s="1">
        <v>41389</v>
      </c>
      <c r="D1163">
        <v>130</v>
      </c>
      <c r="E1163" t="s">
        <v>261</v>
      </c>
      <c r="F1163">
        <v>3.5</v>
      </c>
      <c r="G1163">
        <v>4.25</v>
      </c>
      <c r="H1163">
        <v>2.9</v>
      </c>
      <c r="I1163">
        <v>3.8</v>
      </c>
      <c r="J1163">
        <v>3.8</v>
      </c>
      <c r="K1163">
        <v>10</v>
      </c>
      <c r="L1163">
        <v>26.69</v>
      </c>
      <c r="M1163">
        <v>220000</v>
      </c>
      <c r="N1163">
        <v>8000</v>
      </c>
      <c r="O1163" s="1">
        <v>41381</v>
      </c>
    </row>
    <row r="1164" spans="1:15">
      <c r="A1164" t="str">
        <f t="shared" si="18"/>
        <v>ONGCCE300</v>
      </c>
      <c r="B1164" t="s">
        <v>293</v>
      </c>
      <c r="C1164" s="1">
        <v>41389</v>
      </c>
      <c r="D1164">
        <v>300</v>
      </c>
      <c r="E1164" t="s">
        <v>127</v>
      </c>
      <c r="F1164">
        <v>32</v>
      </c>
      <c r="G1164">
        <v>36.5</v>
      </c>
      <c r="H1164">
        <v>30.1</v>
      </c>
      <c r="I1164">
        <v>30.1</v>
      </c>
      <c r="J1164">
        <v>30.1</v>
      </c>
      <c r="K1164">
        <v>10</v>
      </c>
      <c r="L1164">
        <v>33.33</v>
      </c>
      <c r="M1164">
        <v>415000</v>
      </c>
      <c r="N1164">
        <v>-7000</v>
      </c>
      <c r="O1164" s="1">
        <v>41381</v>
      </c>
    </row>
    <row r="1165" spans="1:15">
      <c r="A1165" t="str">
        <f t="shared" si="18"/>
        <v>ONGCPE280</v>
      </c>
      <c r="B1165" t="s">
        <v>293</v>
      </c>
      <c r="C1165" s="1">
        <v>41389</v>
      </c>
      <c r="D1165">
        <v>280</v>
      </c>
      <c r="E1165" t="s">
        <v>261</v>
      </c>
      <c r="F1165">
        <v>0.2</v>
      </c>
      <c r="G1165">
        <v>0.2</v>
      </c>
      <c r="H1165">
        <v>0.1</v>
      </c>
      <c r="I1165">
        <v>0.2</v>
      </c>
      <c r="J1165">
        <v>0.2</v>
      </c>
      <c r="K1165">
        <v>10</v>
      </c>
      <c r="L1165">
        <v>28.01</v>
      </c>
      <c r="M1165">
        <v>183000</v>
      </c>
      <c r="N1165">
        <v>-2000</v>
      </c>
      <c r="O1165" s="1">
        <v>41381</v>
      </c>
    </row>
    <row r="1166" spans="1:15">
      <c r="A1166" t="str">
        <f t="shared" si="18"/>
        <v>PUNJLLOYDPE52.5</v>
      </c>
      <c r="B1166" t="s">
        <v>379</v>
      </c>
      <c r="C1166" s="1">
        <v>41389</v>
      </c>
      <c r="D1166">
        <v>52.5</v>
      </c>
      <c r="E1166" t="s">
        <v>261</v>
      </c>
      <c r="F1166">
        <v>1.3</v>
      </c>
      <c r="G1166">
        <v>2</v>
      </c>
      <c r="H1166">
        <v>1.25</v>
      </c>
      <c r="I1166">
        <v>1.75</v>
      </c>
      <c r="J1166">
        <v>1.75</v>
      </c>
      <c r="K1166">
        <v>10</v>
      </c>
      <c r="L1166">
        <v>43.28</v>
      </c>
      <c r="M1166">
        <v>120000</v>
      </c>
      <c r="N1166">
        <v>-8000</v>
      </c>
      <c r="O1166" s="1">
        <v>41381</v>
      </c>
    </row>
    <row r="1167" spans="1:15">
      <c r="A1167" t="str">
        <f t="shared" si="18"/>
        <v>RECLTDCE225</v>
      </c>
      <c r="B1167" t="s">
        <v>321</v>
      </c>
      <c r="C1167" s="1">
        <v>41389</v>
      </c>
      <c r="D1167">
        <v>225</v>
      </c>
      <c r="E1167" t="s">
        <v>127</v>
      </c>
      <c r="F1167">
        <v>7.3</v>
      </c>
      <c r="G1167">
        <v>7.3</v>
      </c>
      <c r="H1167">
        <v>3.55</v>
      </c>
      <c r="I1167">
        <v>3.65</v>
      </c>
      <c r="J1167">
        <v>3.65</v>
      </c>
      <c r="K1167">
        <v>10</v>
      </c>
      <c r="L1167">
        <v>23</v>
      </c>
      <c r="M1167">
        <v>6000</v>
      </c>
      <c r="N1167">
        <v>-5000</v>
      </c>
      <c r="O1167" s="1">
        <v>41381</v>
      </c>
    </row>
    <row r="1168" spans="1:15">
      <c r="A1168" t="str">
        <f t="shared" si="18"/>
        <v>RELINFRAPE400</v>
      </c>
      <c r="B1168" t="s">
        <v>308</v>
      </c>
      <c r="C1168" s="1">
        <v>41389</v>
      </c>
      <c r="D1168">
        <v>400</v>
      </c>
      <c r="E1168" t="s">
        <v>261</v>
      </c>
      <c r="F1168">
        <v>30</v>
      </c>
      <c r="G1168">
        <v>46</v>
      </c>
      <c r="H1168">
        <v>30</v>
      </c>
      <c r="I1168">
        <v>46</v>
      </c>
      <c r="J1168">
        <v>46</v>
      </c>
      <c r="K1168">
        <v>10</v>
      </c>
      <c r="L1168">
        <v>22.01</v>
      </c>
      <c r="M1168">
        <v>14500</v>
      </c>
      <c r="N1168">
        <v>-2500</v>
      </c>
      <c r="O1168" s="1">
        <v>41381</v>
      </c>
    </row>
    <row r="1169" spans="1:15">
      <c r="A1169" t="str">
        <f t="shared" si="18"/>
        <v>TATAGLOBALCE120</v>
      </c>
      <c r="B1169" t="s">
        <v>335</v>
      </c>
      <c r="C1169" s="1">
        <v>41389</v>
      </c>
      <c r="D1169">
        <v>120</v>
      </c>
      <c r="E1169" t="s">
        <v>127</v>
      </c>
      <c r="F1169">
        <v>13.85</v>
      </c>
      <c r="G1169">
        <v>17.75</v>
      </c>
      <c r="H1169">
        <v>13.7</v>
      </c>
      <c r="I1169">
        <v>17.75</v>
      </c>
      <c r="J1169">
        <v>17.75</v>
      </c>
      <c r="K1169">
        <v>10</v>
      </c>
      <c r="L1169">
        <v>27.3</v>
      </c>
      <c r="M1169">
        <v>36000</v>
      </c>
      <c r="N1169">
        <v>-14000</v>
      </c>
      <c r="O1169" s="1">
        <v>41381</v>
      </c>
    </row>
    <row r="1170" spans="1:15">
      <c r="A1170" t="str">
        <f t="shared" si="18"/>
        <v>TATAGLOBALCE145</v>
      </c>
      <c r="B1170" t="s">
        <v>335</v>
      </c>
      <c r="C1170" s="1">
        <v>41389</v>
      </c>
      <c r="D1170">
        <v>145</v>
      </c>
      <c r="E1170" t="s">
        <v>127</v>
      </c>
      <c r="F1170">
        <v>0.65</v>
      </c>
      <c r="G1170">
        <v>1</v>
      </c>
      <c r="H1170">
        <v>0.2</v>
      </c>
      <c r="I1170">
        <v>0.65</v>
      </c>
      <c r="J1170">
        <v>0.65</v>
      </c>
      <c r="K1170">
        <v>10</v>
      </c>
      <c r="L1170">
        <v>29.15</v>
      </c>
      <c r="M1170">
        <v>20000</v>
      </c>
      <c r="N1170">
        <v>8000</v>
      </c>
      <c r="O1170" s="1">
        <v>41381</v>
      </c>
    </row>
    <row r="1171" spans="1:15">
      <c r="A1171" t="str">
        <f t="shared" si="18"/>
        <v>TATAMOTORSCE340</v>
      </c>
      <c r="B1171" t="s">
        <v>130</v>
      </c>
      <c r="C1171" s="1">
        <v>41389</v>
      </c>
      <c r="D1171">
        <v>340</v>
      </c>
      <c r="E1171" t="s">
        <v>127</v>
      </c>
      <c r="F1171">
        <v>0.1</v>
      </c>
      <c r="G1171">
        <v>0.1</v>
      </c>
      <c r="H1171">
        <v>0.1</v>
      </c>
      <c r="I1171">
        <v>0.1</v>
      </c>
      <c r="J1171">
        <v>0.1</v>
      </c>
      <c r="K1171">
        <v>10</v>
      </c>
      <c r="L1171">
        <v>34.01</v>
      </c>
      <c r="M1171">
        <v>161000</v>
      </c>
      <c r="N1171">
        <v>0</v>
      </c>
      <c r="O1171" s="1">
        <v>41381</v>
      </c>
    </row>
    <row r="1172" spans="1:15">
      <c r="A1172" t="str">
        <f t="shared" si="18"/>
        <v>UNIONBANKPE210</v>
      </c>
      <c r="B1172" t="s">
        <v>363</v>
      </c>
      <c r="C1172" s="1">
        <v>41389</v>
      </c>
      <c r="D1172">
        <v>210</v>
      </c>
      <c r="E1172" t="s">
        <v>261</v>
      </c>
      <c r="F1172">
        <v>0.65</v>
      </c>
      <c r="G1172">
        <v>0.85</v>
      </c>
      <c r="H1172">
        <v>0.5</v>
      </c>
      <c r="I1172">
        <v>0.85</v>
      </c>
      <c r="J1172">
        <v>0.85</v>
      </c>
      <c r="K1172">
        <v>10</v>
      </c>
      <c r="L1172">
        <v>42.12</v>
      </c>
      <c r="M1172">
        <v>68000</v>
      </c>
      <c r="N1172">
        <v>-14000</v>
      </c>
      <c r="O1172" s="1">
        <v>41381</v>
      </c>
    </row>
    <row r="1173" spans="1:15">
      <c r="A1173" t="str">
        <f t="shared" si="18"/>
        <v>ZEELPE205</v>
      </c>
      <c r="B1173" t="s">
        <v>345</v>
      </c>
      <c r="C1173" s="1">
        <v>41389</v>
      </c>
      <c r="D1173">
        <v>205</v>
      </c>
      <c r="E1173" t="s">
        <v>261</v>
      </c>
      <c r="F1173">
        <v>5.45</v>
      </c>
      <c r="G1173">
        <v>5.85</v>
      </c>
      <c r="H1173">
        <v>4.05</v>
      </c>
      <c r="I1173">
        <v>5</v>
      </c>
      <c r="J1173">
        <v>5</v>
      </c>
      <c r="K1173">
        <v>10</v>
      </c>
      <c r="L1173">
        <v>42</v>
      </c>
      <c r="M1173">
        <v>18000</v>
      </c>
      <c r="N1173">
        <v>12000</v>
      </c>
      <c r="O1173" s="1">
        <v>41381</v>
      </c>
    </row>
    <row r="1174" spans="1:15">
      <c r="A1174" t="str">
        <f t="shared" si="18"/>
        <v>APOLLOTYREPE80</v>
      </c>
      <c r="B1174" t="s">
        <v>333</v>
      </c>
      <c r="C1174" s="1">
        <v>41389</v>
      </c>
      <c r="D1174">
        <v>80</v>
      </c>
      <c r="E1174" t="s">
        <v>261</v>
      </c>
      <c r="F1174">
        <v>0.3</v>
      </c>
      <c r="G1174">
        <v>0.35</v>
      </c>
      <c r="H1174">
        <v>0.3</v>
      </c>
      <c r="I1174">
        <v>0.35</v>
      </c>
      <c r="J1174">
        <v>0.35</v>
      </c>
      <c r="K1174">
        <v>9</v>
      </c>
      <c r="L1174">
        <v>28.91</v>
      </c>
      <c r="M1174">
        <v>556000</v>
      </c>
      <c r="N1174">
        <v>-8000</v>
      </c>
      <c r="O1174" s="1">
        <v>41381</v>
      </c>
    </row>
    <row r="1175" spans="1:15">
      <c r="A1175" t="str">
        <f t="shared" si="18"/>
        <v>BANKINDIACE300</v>
      </c>
      <c r="B1175" t="s">
        <v>361</v>
      </c>
      <c r="C1175" s="1">
        <v>41389</v>
      </c>
      <c r="D1175">
        <v>300</v>
      </c>
      <c r="E1175" t="s">
        <v>127</v>
      </c>
      <c r="F1175">
        <v>25.7</v>
      </c>
      <c r="G1175">
        <v>28.25</v>
      </c>
      <c r="H1175">
        <v>17.899999999999999</v>
      </c>
      <c r="I1175">
        <v>17.899999999999999</v>
      </c>
      <c r="J1175">
        <v>17.899999999999999</v>
      </c>
      <c r="K1175">
        <v>9</v>
      </c>
      <c r="L1175">
        <v>29.2</v>
      </c>
      <c r="M1175">
        <v>30000</v>
      </c>
      <c r="N1175">
        <v>-4000</v>
      </c>
      <c r="O1175" s="1">
        <v>41381</v>
      </c>
    </row>
    <row r="1176" spans="1:15">
      <c r="A1176" t="str">
        <f t="shared" si="18"/>
        <v>BPCLCE430</v>
      </c>
      <c r="B1176" t="s">
        <v>320</v>
      </c>
      <c r="C1176" s="1">
        <v>41389</v>
      </c>
      <c r="D1176">
        <v>430</v>
      </c>
      <c r="E1176" t="s">
        <v>127</v>
      </c>
      <c r="F1176">
        <v>1.85</v>
      </c>
      <c r="G1176">
        <v>2.1</v>
      </c>
      <c r="H1176">
        <v>1.25</v>
      </c>
      <c r="I1176">
        <v>1.25</v>
      </c>
      <c r="J1176">
        <v>1.25</v>
      </c>
      <c r="K1176">
        <v>9</v>
      </c>
      <c r="L1176">
        <v>38.85</v>
      </c>
      <c r="M1176">
        <v>10000</v>
      </c>
      <c r="N1176">
        <v>1000</v>
      </c>
      <c r="O1176" s="1">
        <v>41381</v>
      </c>
    </row>
    <row r="1177" spans="1:15">
      <c r="A1177" t="str">
        <f t="shared" si="18"/>
        <v>CAIRNPE300</v>
      </c>
      <c r="B1177" t="s">
        <v>312</v>
      </c>
      <c r="C1177" s="1">
        <v>41389</v>
      </c>
      <c r="D1177">
        <v>300</v>
      </c>
      <c r="E1177" t="s">
        <v>261</v>
      </c>
      <c r="F1177">
        <v>13.95</v>
      </c>
      <c r="G1177">
        <v>14.5</v>
      </c>
      <c r="H1177">
        <v>13</v>
      </c>
      <c r="I1177">
        <v>13</v>
      </c>
      <c r="J1177">
        <v>13</v>
      </c>
      <c r="K1177">
        <v>9</v>
      </c>
      <c r="L1177">
        <v>28.23</v>
      </c>
      <c r="M1177">
        <v>84000</v>
      </c>
      <c r="N1177">
        <v>-1000</v>
      </c>
      <c r="O1177" s="1">
        <v>41381</v>
      </c>
    </row>
    <row r="1178" spans="1:15">
      <c r="A1178" t="str">
        <f t="shared" si="18"/>
        <v>DISHTVCE72.5</v>
      </c>
      <c r="B1178" t="s">
        <v>352</v>
      </c>
      <c r="C1178" s="1">
        <v>41389</v>
      </c>
      <c r="D1178">
        <v>72.5</v>
      </c>
      <c r="E1178" t="s">
        <v>127</v>
      </c>
      <c r="F1178">
        <v>0.75</v>
      </c>
      <c r="G1178">
        <v>0.85</v>
      </c>
      <c r="H1178">
        <v>0.7</v>
      </c>
      <c r="I1178">
        <v>0.8</v>
      </c>
      <c r="J1178">
        <v>0.8</v>
      </c>
      <c r="K1178">
        <v>9</v>
      </c>
      <c r="L1178">
        <v>26.37</v>
      </c>
      <c r="M1178">
        <v>48000</v>
      </c>
      <c r="N1178">
        <v>8000</v>
      </c>
      <c r="O1178" s="1">
        <v>41381</v>
      </c>
    </row>
    <row r="1179" spans="1:15">
      <c r="A1179" t="str">
        <f t="shared" si="18"/>
        <v>HDFCBANKPE670</v>
      </c>
      <c r="B1179" t="s">
        <v>329</v>
      </c>
      <c r="C1179" s="1">
        <v>41389</v>
      </c>
      <c r="D1179">
        <v>670</v>
      </c>
      <c r="E1179" t="s">
        <v>261</v>
      </c>
      <c r="F1179">
        <v>14.45</v>
      </c>
      <c r="G1179">
        <v>18</v>
      </c>
      <c r="H1179">
        <v>11.45</v>
      </c>
      <c r="I1179">
        <v>15.1</v>
      </c>
      <c r="J1179">
        <v>15.1</v>
      </c>
      <c r="K1179">
        <v>9</v>
      </c>
      <c r="L1179">
        <v>30.76</v>
      </c>
      <c r="M1179">
        <v>2000</v>
      </c>
      <c r="N1179">
        <v>1500</v>
      </c>
      <c r="O1179" s="1">
        <v>41381</v>
      </c>
    </row>
    <row r="1180" spans="1:15">
      <c r="A1180" t="str">
        <f t="shared" si="18"/>
        <v>HDILPE40</v>
      </c>
      <c r="B1180" t="s">
        <v>297</v>
      </c>
      <c r="C1180" s="1">
        <v>41389</v>
      </c>
      <c r="D1180">
        <v>40</v>
      </c>
      <c r="E1180" t="s">
        <v>261</v>
      </c>
      <c r="F1180">
        <v>0.05</v>
      </c>
      <c r="G1180">
        <v>0.15</v>
      </c>
      <c r="H1180">
        <v>0.05</v>
      </c>
      <c r="I1180">
        <v>0.15</v>
      </c>
      <c r="J1180">
        <v>0.15</v>
      </c>
      <c r="K1180">
        <v>9</v>
      </c>
      <c r="L1180">
        <v>14.44</v>
      </c>
      <c r="M1180">
        <v>616000</v>
      </c>
      <c r="N1180">
        <v>-32000</v>
      </c>
      <c r="O1180" s="1">
        <v>41381</v>
      </c>
    </row>
    <row r="1181" spans="1:15">
      <c r="A1181" t="str">
        <f t="shared" si="18"/>
        <v>HINDPETROPE280</v>
      </c>
      <c r="B1181" t="s">
        <v>327</v>
      </c>
      <c r="C1181" s="1">
        <v>41389</v>
      </c>
      <c r="D1181">
        <v>280</v>
      </c>
      <c r="E1181" t="s">
        <v>261</v>
      </c>
      <c r="F1181">
        <v>0.6</v>
      </c>
      <c r="G1181">
        <v>0.65</v>
      </c>
      <c r="H1181">
        <v>0.3</v>
      </c>
      <c r="I1181">
        <v>0.65</v>
      </c>
      <c r="J1181">
        <v>0.65</v>
      </c>
      <c r="K1181">
        <v>9</v>
      </c>
      <c r="L1181">
        <v>25.25</v>
      </c>
      <c r="M1181">
        <v>72000</v>
      </c>
      <c r="N1181">
        <v>-3000</v>
      </c>
      <c r="O1181" s="1">
        <v>41381</v>
      </c>
    </row>
    <row r="1182" spans="1:15">
      <c r="A1182" t="str">
        <f t="shared" si="18"/>
        <v>IDEAPE90</v>
      </c>
      <c r="B1182" t="s">
        <v>317</v>
      </c>
      <c r="C1182" s="1">
        <v>41389</v>
      </c>
      <c r="D1182">
        <v>90</v>
      </c>
      <c r="E1182" t="s">
        <v>261</v>
      </c>
      <c r="F1182">
        <v>0.15</v>
      </c>
      <c r="G1182">
        <v>0.15</v>
      </c>
      <c r="H1182">
        <v>0.1</v>
      </c>
      <c r="I1182">
        <v>0.1</v>
      </c>
      <c r="J1182">
        <v>0.1</v>
      </c>
      <c r="K1182">
        <v>9</v>
      </c>
      <c r="L1182">
        <v>32.44</v>
      </c>
      <c r="M1182">
        <v>92000</v>
      </c>
      <c r="N1182">
        <v>-12000</v>
      </c>
      <c r="O1182" s="1">
        <v>41381</v>
      </c>
    </row>
    <row r="1183" spans="1:15">
      <c r="A1183" t="str">
        <f t="shared" si="18"/>
        <v>IDEAPE115</v>
      </c>
      <c r="B1183" t="s">
        <v>317</v>
      </c>
      <c r="C1183" s="1">
        <v>41389</v>
      </c>
      <c r="D1183">
        <v>115</v>
      </c>
      <c r="E1183" t="s">
        <v>261</v>
      </c>
      <c r="F1183">
        <v>4</v>
      </c>
      <c r="G1183">
        <v>4.5999999999999996</v>
      </c>
      <c r="H1183">
        <v>3.2</v>
      </c>
      <c r="I1183">
        <v>4.5999999999999996</v>
      </c>
      <c r="J1183">
        <v>4.5999999999999996</v>
      </c>
      <c r="K1183">
        <v>9</v>
      </c>
      <c r="L1183">
        <v>42.79</v>
      </c>
      <c r="M1183">
        <v>12000</v>
      </c>
      <c r="N1183">
        <v>0</v>
      </c>
      <c r="O1183" s="1">
        <v>41381</v>
      </c>
    </row>
    <row r="1184" spans="1:15">
      <c r="A1184" t="str">
        <f t="shared" si="18"/>
        <v>INDHOTELCE60</v>
      </c>
      <c r="B1184" t="s">
        <v>414</v>
      </c>
      <c r="C1184" s="1">
        <v>41389</v>
      </c>
      <c r="D1184">
        <v>60</v>
      </c>
      <c r="E1184" t="s">
        <v>127</v>
      </c>
      <c r="F1184">
        <v>0.4</v>
      </c>
      <c r="G1184">
        <v>0.4</v>
      </c>
      <c r="H1184">
        <v>0.2</v>
      </c>
      <c r="I1184">
        <v>0.2</v>
      </c>
      <c r="J1184">
        <v>0.2</v>
      </c>
      <c r="K1184">
        <v>9</v>
      </c>
      <c r="L1184">
        <v>21.7</v>
      </c>
      <c r="M1184">
        <v>176000</v>
      </c>
      <c r="N1184">
        <v>-4000</v>
      </c>
      <c r="O1184" s="1">
        <v>41381</v>
      </c>
    </row>
    <row r="1185" spans="1:15">
      <c r="A1185" t="str">
        <f t="shared" si="18"/>
        <v>KOTAKBANKCE680</v>
      </c>
      <c r="B1185" t="s">
        <v>375</v>
      </c>
      <c r="C1185" s="1">
        <v>41389</v>
      </c>
      <c r="D1185">
        <v>680</v>
      </c>
      <c r="E1185" t="s">
        <v>127</v>
      </c>
      <c r="F1185">
        <v>2.75</v>
      </c>
      <c r="G1185">
        <v>3.55</v>
      </c>
      <c r="H1185">
        <v>1.2</v>
      </c>
      <c r="I1185">
        <v>3.1</v>
      </c>
      <c r="J1185">
        <v>3.1</v>
      </c>
      <c r="K1185">
        <v>9</v>
      </c>
      <c r="L1185">
        <v>30.73</v>
      </c>
      <c r="M1185">
        <v>5500</v>
      </c>
      <c r="N1185">
        <v>0</v>
      </c>
      <c r="O1185" s="1">
        <v>41381</v>
      </c>
    </row>
    <row r="1186" spans="1:15">
      <c r="A1186" t="str">
        <f t="shared" si="18"/>
        <v>KOTAKBANKPE660</v>
      </c>
      <c r="B1186" t="s">
        <v>375</v>
      </c>
      <c r="C1186" s="1">
        <v>41389</v>
      </c>
      <c r="D1186">
        <v>660</v>
      </c>
      <c r="E1186" t="s">
        <v>261</v>
      </c>
      <c r="F1186">
        <v>11.15</v>
      </c>
      <c r="G1186">
        <v>13.05</v>
      </c>
      <c r="H1186">
        <v>9.6</v>
      </c>
      <c r="I1186">
        <v>11</v>
      </c>
      <c r="J1186">
        <v>11</v>
      </c>
      <c r="K1186">
        <v>9</v>
      </c>
      <c r="L1186">
        <v>30.19</v>
      </c>
      <c r="M1186">
        <v>7000</v>
      </c>
      <c r="N1186">
        <v>500</v>
      </c>
      <c r="O1186" s="1">
        <v>41381</v>
      </c>
    </row>
    <row r="1187" spans="1:15">
      <c r="A1187" t="str">
        <f t="shared" si="18"/>
        <v>MARUTICE1300</v>
      </c>
      <c r="B1187" t="s">
        <v>307</v>
      </c>
      <c r="C1187" s="1">
        <v>41389</v>
      </c>
      <c r="D1187">
        <v>1300</v>
      </c>
      <c r="E1187" t="s">
        <v>127</v>
      </c>
      <c r="F1187">
        <v>175</v>
      </c>
      <c r="G1187">
        <v>200</v>
      </c>
      <c r="H1187">
        <v>175</v>
      </c>
      <c r="I1187">
        <v>200</v>
      </c>
      <c r="J1187">
        <v>200</v>
      </c>
      <c r="K1187">
        <v>9</v>
      </c>
      <c r="L1187">
        <v>33.590000000000003</v>
      </c>
      <c r="M1187">
        <v>28500</v>
      </c>
      <c r="N1187">
        <v>-2000</v>
      </c>
      <c r="O1187" s="1">
        <v>41381</v>
      </c>
    </row>
    <row r="1188" spans="1:15">
      <c r="A1188" t="str">
        <f t="shared" si="18"/>
        <v>MCDOWELL-NPE1450</v>
      </c>
      <c r="B1188" t="s">
        <v>132</v>
      </c>
      <c r="C1188" s="1">
        <v>41389</v>
      </c>
      <c r="D1188">
        <v>1450</v>
      </c>
      <c r="E1188" t="s">
        <v>261</v>
      </c>
      <c r="F1188">
        <v>0.8</v>
      </c>
      <c r="G1188">
        <v>1.5</v>
      </c>
      <c r="H1188">
        <v>0.8</v>
      </c>
      <c r="I1188">
        <v>1.5</v>
      </c>
      <c r="J1188">
        <v>1.5</v>
      </c>
      <c r="K1188">
        <v>9</v>
      </c>
      <c r="L1188">
        <v>32.64</v>
      </c>
      <c r="M1188">
        <v>16750</v>
      </c>
      <c r="N1188">
        <v>-1750</v>
      </c>
      <c r="O1188" s="1">
        <v>41381</v>
      </c>
    </row>
    <row r="1189" spans="1:15">
      <c r="A1189" t="str">
        <f t="shared" si="18"/>
        <v>NMDCPE122.5</v>
      </c>
      <c r="B1189" t="s">
        <v>330</v>
      </c>
      <c r="C1189" s="1">
        <v>41389</v>
      </c>
      <c r="D1189">
        <v>122.5</v>
      </c>
      <c r="E1189" t="s">
        <v>261</v>
      </c>
      <c r="F1189">
        <v>0.7</v>
      </c>
      <c r="G1189">
        <v>1.05</v>
      </c>
      <c r="H1189">
        <v>0.7</v>
      </c>
      <c r="I1189">
        <v>0.9</v>
      </c>
      <c r="J1189">
        <v>0.9</v>
      </c>
      <c r="K1189">
        <v>9</v>
      </c>
      <c r="L1189">
        <v>22.2</v>
      </c>
      <c r="M1189">
        <v>30000</v>
      </c>
      <c r="N1189">
        <v>2000</v>
      </c>
      <c r="O1189" s="1">
        <v>41381</v>
      </c>
    </row>
    <row r="1190" spans="1:15">
      <c r="A1190" t="str">
        <f t="shared" si="18"/>
        <v>NTPCPE150</v>
      </c>
      <c r="B1190" t="s">
        <v>298</v>
      </c>
      <c r="C1190" s="1">
        <v>41389</v>
      </c>
      <c r="D1190">
        <v>150</v>
      </c>
      <c r="E1190" t="s">
        <v>261</v>
      </c>
      <c r="F1190">
        <v>4.8</v>
      </c>
      <c r="G1190">
        <v>5.4</v>
      </c>
      <c r="H1190">
        <v>4.7</v>
      </c>
      <c r="I1190">
        <v>5.4</v>
      </c>
      <c r="J1190">
        <v>5.4</v>
      </c>
      <c r="K1190">
        <v>9</v>
      </c>
      <c r="L1190">
        <v>27.92</v>
      </c>
      <c r="M1190">
        <v>178000</v>
      </c>
      <c r="N1190">
        <v>-12000</v>
      </c>
      <c r="O1190" s="1">
        <v>41381</v>
      </c>
    </row>
    <row r="1191" spans="1:15">
      <c r="A1191" t="str">
        <f t="shared" si="18"/>
        <v>OPTOCIRCUIPE60</v>
      </c>
      <c r="B1191" t="s">
        <v>264</v>
      </c>
      <c r="C1191" s="1">
        <v>41389</v>
      </c>
      <c r="D1191">
        <v>60</v>
      </c>
      <c r="E1191" t="s">
        <v>261</v>
      </c>
      <c r="F1191">
        <v>2.4</v>
      </c>
      <c r="G1191">
        <v>2.4</v>
      </c>
      <c r="H1191">
        <v>1.65</v>
      </c>
      <c r="I1191">
        <v>1.95</v>
      </c>
      <c r="J1191">
        <v>1.95</v>
      </c>
      <c r="K1191">
        <v>9</v>
      </c>
      <c r="L1191">
        <v>11.17</v>
      </c>
      <c r="M1191">
        <v>60000</v>
      </c>
      <c r="N1191">
        <v>8000</v>
      </c>
      <c r="O1191" s="1">
        <v>41381</v>
      </c>
    </row>
    <row r="1192" spans="1:15">
      <c r="A1192" t="str">
        <f t="shared" si="18"/>
        <v>RELIANCECE740</v>
      </c>
      <c r="B1192" t="s">
        <v>287</v>
      </c>
      <c r="C1192" s="1">
        <v>41389</v>
      </c>
      <c r="D1192">
        <v>740</v>
      </c>
      <c r="E1192" t="s">
        <v>127</v>
      </c>
      <c r="F1192">
        <v>55</v>
      </c>
      <c r="G1192">
        <v>55</v>
      </c>
      <c r="H1192">
        <v>35</v>
      </c>
      <c r="I1192">
        <v>35.049999999999997</v>
      </c>
      <c r="J1192">
        <v>35.049999999999997</v>
      </c>
      <c r="K1192">
        <v>9</v>
      </c>
      <c r="L1192">
        <v>17.63</v>
      </c>
      <c r="M1192">
        <v>8500</v>
      </c>
      <c r="N1192">
        <v>250</v>
      </c>
      <c r="O1192" s="1">
        <v>41381</v>
      </c>
    </row>
    <row r="1193" spans="1:15">
      <c r="A1193" t="str">
        <f t="shared" si="18"/>
        <v>RELIANCEPE660</v>
      </c>
      <c r="B1193" t="s">
        <v>287</v>
      </c>
      <c r="C1193" s="1">
        <v>41389</v>
      </c>
      <c r="D1193">
        <v>660</v>
      </c>
      <c r="E1193" t="s">
        <v>261</v>
      </c>
      <c r="F1193">
        <v>0.3</v>
      </c>
      <c r="G1193">
        <v>0.65</v>
      </c>
      <c r="H1193">
        <v>0.3</v>
      </c>
      <c r="I1193">
        <v>0.65</v>
      </c>
      <c r="J1193">
        <v>0.65</v>
      </c>
      <c r="K1193">
        <v>9</v>
      </c>
      <c r="L1193">
        <v>14.86</v>
      </c>
      <c r="M1193">
        <v>12500</v>
      </c>
      <c r="N1193">
        <v>-750</v>
      </c>
      <c r="O1193" s="1">
        <v>41381</v>
      </c>
    </row>
    <row r="1194" spans="1:15">
      <c r="A1194" t="str">
        <f t="shared" si="18"/>
        <v>RELINFRACE440</v>
      </c>
      <c r="B1194" t="s">
        <v>308</v>
      </c>
      <c r="C1194" s="1">
        <v>41389</v>
      </c>
      <c r="D1194">
        <v>440</v>
      </c>
      <c r="E1194" t="s">
        <v>127</v>
      </c>
      <c r="F1194">
        <v>0.7</v>
      </c>
      <c r="G1194">
        <v>0.75</v>
      </c>
      <c r="H1194">
        <v>0.7</v>
      </c>
      <c r="I1194">
        <v>0.75</v>
      </c>
      <c r="J1194">
        <v>0.75</v>
      </c>
      <c r="K1194">
        <v>9</v>
      </c>
      <c r="L1194">
        <v>19.829999999999998</v>
      </c>
      <c r="M1194">
        <v>64000</v>
      </c>
      <c r="N1194">
        <v>0</v>
      </c>
      <c r="O1194" s="1">
        <v>41381</v>
      </c>
    </row>
    <row r="1195" spans="1:15">
      <c r="A1195" t="str">
        <f t="shared" si="18"/>
        <v>SESAGOAPE130</v>
      </c>
      <c r="B1195" t="s">
        <v>369</v>
      </c>
      <c r="C1195" s="1">
        <v>41389</v>
      </c>
      <c r="D1195">
        <v>130</v>
      </c>
      <c r="E1195" t="s">
        <v>261</v>
      </c>
      <c r="F1195">
        <v>0.5</v>
      </c>
      <c r="G1195">
        <v>0.5</v>
      </c>
      <c r="H1195">
        <v>0.35</v>
      </c>
      <c r="I1195">
        <v>0.5</v>
      </c>
      <c r="J1195">
        <v>0.5</v>
      </c>
      <c r="K1195">
        <v>9</v>
      </c>
      <c r="L1195">
        <v>23.48</v>
      </c>
      <c r="M1195">
        <v>64000</v>
      </c>
      <c r="N1195">
        <v>2000</v>
      </c>
      <c r="O1195" s="1">
        <v>41381</v>
      </c>
    </row>
    <row r="1196" spans="1:15">
      <c r="A1196" t="str">
        <f t="shared" si="18"/>
        <v>SYNDIBANKCE120</v>
      </c>
      <c r="B1196" t="s">
        <v>384</v>
      </c>
      <c r="C1196" s="1">
        <v>41389</v>
      </c>
      <c r="D1196">
        <v>120</v>
      </c>
      <c r="E1196" t="s">
        <v>127</v>
      </c>
      <c r="F1196">
        <v>0.9</v>
      </c>
      <c r="G1196">
        <v>1.25</v>
      </c>
      <c r="H1196">
        <v>0.55000000000000004</v>
      </c>
      <c r="I1196">
        <v>0.55000000000000004</v>
      </c>
      <c r="J1196">
        <v>0.55000000000000004</v>
      </c>
      <c r="K1196">
        <v>9</v>
      </c>
      <c r="L1196">
        <v>43.51</v>
      </c>
      <c r="M1196">
        <v>84000</v>
      </c>
      <c r="N1196">
        <v>12000</v>
      </c>
      <c r="O1196" s="1">
        <v>41381</v>
      </c>
    </row>
    <row r="1197" spans="1:15">
      <c r="A1197" t="str">
        <f t="shared" si="18"/>
        <v>TATACOMMPE225</v>
      </c>
      <c r="B1197" t="s">
        <v>426</v>
      </c>
      <c r="C1197" s="1">
        <v>41389</v>
      </c>
      <c r="D1197">
        <v>225</v>
      </c>
      <c r="E1197" t="s">
        <v>261</v>
      </c>
      <c r="F1197">
        <v>4.3</v>
      </c>
      <c r="G1197">
        <v>4.3</v>
      </c>
      <c r="H1197">
        <v>3.25</v>
      </c>
      <c r="I1197">
        <v>3.25</v>
      </c>
      <c r="J1197">
        <v>3.25</v>
      </c>
      <c r="K1197">
        <v>9</v>
      </c>
      <c r="L1197">
        <v>20.59</v>
      </c>
      <c r="M1197">
        <v>2000</v>
      </c>
      <c r="N1197">
        <v>-9000</v>
      </c>
      <c r="O1197" s="1">
        <v>41381</v>
      </c>
    </row>
    <row r="1198" spans="1:15">
      <c r="A1198" t="str">
        <f t="shared" si="18"/>
        <v>TATAMTRDVRCE170</v>
      </c>
      <c r="B1198" t="s">
        <v>380</v>
      </c>
      <c r="C1198" s="1">
        <v>41389</v>
      </c>
      <c r="D1198">
        <v>170</v>
      </c>
      <c r="E1198" t="s">
        <v>127</v>
      </c>
      <c r="F1198">
        <v>0.95</v>
      </c>
      <c r="G1198">
        <v>1.1000000000000001</v>
      </c>
      <c r="H1198">
        <v>0.95</v>
      </c>
      <c r="I1198">
        <v>1.1000000000000001</v>
      </c>
      <c r="J1198">
        <v>1.1000000000000001</v>
      </c>
      <c r="K1198">
        <v>9</v>
      </c>
      <c r="L1198">
        <v>30.78</v>
      </c>
      <c r="M1198">
        <v>182000</v>
      </c>
      <c r="N1198">
        <v>12000</v>
      </c>
      <c r="O1198" s="1">
        <v>41381</v>
      </c>
    </row>
    <row r="1199" spans="1:15">
      <c r="A1199" t="str">
        <f t="shared" si="18"/>
        <v>TATASTEELCE280</v>
      </c>
      <c r="B1199" t="s">
        <v>292</v>
      </c>
      <c r="C1199" s="1">
        <v>41389</v>
      </c>
      <c r="D1199">
        <v>280</v>
      </c>
      <c r="E1199" t="s">
        <v>127</v>
      </c>
      <c r="F1199">
        <v>22</v>
      </c>
      <c r="G1199">
        <v>24.5</v>
      </c>
      <c r="H1199">
        <v>19.399999999999999</v>
      </c>
      <c r="I1199">
        <v>19.399999999999999</v>
      </c>
      <c r="J1199">
        <v>19.399999999999999</v>
      </c>
      <c r="K1199">
        <v>9</v>
      </c>
      <c r="L1199">
        <v>27.27</v>
      </c>
      <c r="M1199">
        <v>15000</v>
      </c>
      <c r="N1199">
        <v>-1000</v>
      </c>
      <c r="O1199" s="1">
        <v>41381</v>
      </c>
    </row>
    <row r="1200" spans="1:15">
      <c r="A1200" t="str">
        <f t="shared" si="18"/>
        <v>TECHMPE950</v>
      </c>
      <c r="B1200" t="s">
        <v>358</v>
      </c>
      <c r="C1200" s="1">
        <v>41389</v>
      </c>
      <c r="D1200">
        <v>950</v>
      </c>
      <c r="E1200" t="s">
        <v>261</v>
      </c>
      <c r="F1200">
        <v>12</v>
      </c>
      <c r="G1200">
        <v>23.7</v>
      </c>
      <c r="H1200">
        <v>12</v>
      </c>
      <c r="I1200">
        <v>22.7</v>
      </c>
      <c r="J1200">
        <v>22.7</v>
      </c>
      <c r="K1200">
        <v>9</v>
      </c>
      <c r="L1200">
        <v>21.84</v>
      </c>
      <c r="M1200">
        <v>5750</v>
      </c>
      <c r="N1200">
        <v>1500</v>
      </c>
      <c r="O1200" s="1">
        <v>41381</v>
      </c>
    </row>
    <row r="1201" spans="1:15">
      <c r="A1201" t="str">
        <f t="shared" si="18"/>
        <v>UCOBANKCE60</v>
      </c>
      <c r="B1201" t="s">
        <v>370</v>
      </c>
      <c r="C1201" s="1">
        <v>41389</v>
      </c>
      <c r="D1201">
        <v>60</v>
      </c>
      <c r="E1201" t="s">
        <v>127</v>
      </c>
      <c r="F1201">
        <v>4</v>
      </c>
      <c r="G1201">
        <v>4.6500000000000004</v>
      </c>
      <c r="H1201">
        <v>3.1</v>
      </c>
      <c r="I1201">
        <v>3.1</v>
      </c>
      <c r="J1201">
        <v>3.1</v>
      </c>
      <c r="K1201">
        <v>9</v>
      </c>
      <c r="L1201">
        <v>23.09</v>
      </c>
      <c r="M1201">
        <v>180000</v>
      </c>
      <c r="N1201">
        <v>-8000</v>
      </c>
      <c r="O1201" s="1">
        <v>41381</v>
      </c>
    </row>
    <row r="1202" spans="1:15">
      <c r="A1202" t="str">
        <f t="shared" si="18"/>
        <v>ULTRACEMCOCE1850</v>
      </c>
      <c r="B1202" t="s">
        <v>427</v>
      </c>
      <c r="C1202" s="1">
        <v>41389</v>
      </c>
      <c r="D1202">
        <v>1850</v>
      </c>
      <c r="E1202" t="s">
        <v>127</v>
      </c>
      <c r="F1202">
        <v>53.75</v>
      </c>
      <c r="G1202">
        <v>63.9</v>
      </c>
      <c r="H1202">
        <v>53.75</v>
      </c>
      <c r="I1202">
        <v>60.5</v>
      </c>
      <c r="J1202">
        <v>60.5</v>
      </c>
      <c r="K1202">
        <v>9</v>
      </c>
      <c r="L1202">
        <v>21.48</v>
      </c>
      <c r="M1202">
        <v>2625</v>
      </c>
      <c r="N1202">
        <v>-250</v>
      </c>
      <c r="O1202" s="1">
        <v>41381</v>
      </c>
    </row>
    <row r="1203" spans="1:15">
      <c r="A1203" t="str">
        <f t="shared" si="18"/>
        <v>ULTRACEMCOPE1800</v>
      </c>
      <c r="B1203" t="s">
        <v>427</v>
      </c>
      <c r="C1203" s="1">
        <v>41389</v>
      </c>
      <c r="D1203">
        <v>1800</v>
      </c>
      <c r="E1203" t="s">
        <v>261</v>
      </c>
      <c r="F1203">
        <v>8.65</v>
      </c>
      <c r="G1203">
        <v>8.65</v>
      </c>
      <c r="H1203">
        <v>6.95</v>
      </c>
      <c r="I1203">
        <v>6.95</v>
      </c>
      <c r="J1203">
        <v>6.95</v>
      </c>
      <c r="K1203">
        <v>9</v>
      </c>
      <c r="L1203">
        <v>20.329999999999998</v>
      </c>
      <c r="M1203">
        <v>5500</v>
      </c>
      <c r="N1203">
        <v>375</v>
      </c>
      <c r="O1203" s="1">
        <v>41381</v>
      </c>
    </row>
    <row r="1204" spans="1:15">
      <c r="A1204" t="str">
        <f t="shared" si="18"/>
        <v>YESBANKCE530</v>
      </c>
      <c r="B1204" t="s">
        <v>302</v>
      </c>
      <c r="C1204" s="1">
        <v>41389</v>
      </c>
      <c r="D1204">
        <v>530</v>
      </c>
      <c r="E1204" t="s">
        <v>127</v>
      </c>
      <c r="F1204">
        <v>0.9</v>
      </c>
      <c r="G1204">
        <v>0.9</v>
      </c>
      <c r="H1204">
        <v>0.5</v>
      </c>
      <c r="I1204">
        <v>0.65</v>
      </c>
      <c r="J1204">
        <v>0.65</v>
      </c>
      <c r="K1204">
        <v>9</v>
      </c>
      <c r="L1204">
        <v>47.76</v>
      </c>
      <c r="M1204">
        <v>6000</v>
      </c>
      <c r="N1204">
        <v>6000</v>
      </c>
      <c r="O1204" s="1">
        <v>41381</v>
      </c>
    </row>
    <row r="1205" spans="1:15">
      <c r="A1205" t="str">
        <f t="shared" si="18"/>
        <v>APOLLOTYREPE82.5</v>
      </c>
      <c r="B1205" t="s">
        <v>333</v>
      </c>
      <c r="C1205" s="1">
        <v>41389</v>
      </c>
      <c r="D1205">
        <v>82.5</v>
      </c>
      <c r="E1205" t="s">
        <v>261</v>
      </c>
      <c r="F1205">
        <v>0.6</v>
      </c>
      <c r="G1205">
        <v>0.6</v>
      </c>
      <c r="H1205">
        <v>0.4</v>
      </c>
      <c r="I1205">
        <v>0.6</v>
      </c>
      <c r="J1205">
        <v>0.6</v>
      </c>
      <c r="K1205">
        <v>8</v>
      </c>
      <c r="L1205">
        <v>26.57</v>
      </c>
      <c r="M1205">
        <v>60000</v>
      </c>
      <c r="N1205">
        <v>12000</v>
      </c>
      <c r="O1205" s="1">
        <v>41381</v>
      </c>
    </row>
    <row r="1206" spans="1:15">
      <c r="A1206" t="str">
        <f t="shared" si="18"/>
        <v>ASIANPAINTCE4900</v>
      </c>
      <c r="B1206" t="s">
        <v>368</v>
      </c>
      <c r="C1206" s="1">
        <v>41389</v>
      </c>
      <c r="D1206">
        <v>4900</v>
      </c>
      <c r="E1206" t="s">
        <v>127</v>
      </c>
      <c r="F1206">
        <v>21.95</v>
      </c>
      <c r="G1206">
        <v>21.95</v>
      </c>
      <c r="H1206">
        <v>11</v>
      </c>
      <c r="I1206">
        <v>11.05</v>
      </c>
      <c r="J1206">
        <v>11.05</v>
      </c>
      <c r="K1206">
        <v>8</v>
      </c>
      <c r="L1206">
        <v>49.15</v>
      </c>
      <c r="M1206">
        <v>3750</v>
      </c>
      <c r="N1206">
        <v>-750</v>
      </c>
      <c r="O1206" s="1">
        <v>41381</v>
      </c>
    </row>
    <row r="1207" spans="1:15">
      <c r="A1207" t="str">
        <f t="shared" si="18"/>
        <v>ASIANPAINTCE5000</v>
      </c>
      <c r="B1207" t="s">
        <v>368</v>
      </c>
      <c r="C1207" s="1">
        <v>41389</v>
      </c>
      <c r="D1207">
        <v>5000</v>
      </c>
      <c r="E1207" t="s">
        <v>127</v>
      </c>
      <c r="F1207">
        <v>13</v>
      </c>
      <c r="G1207">
        <v>13</v>
      </c>
      <c r="H1207">
        <v>6</v>
      </c>
      <c r="I1207">
        <v>6.3</v>
      </c>
      <c r="J1207">
        <v>6.3</v>
      </c>
      <c r="K1207">
        <v>8</v>
      </c>
      <c r="L1207">
        <v>50.09</v>
      </c>
      <c r="M1207">
        <v>5625</v>
      </c>
      <c r="N1207">
        <v>-250</v>
      </c>
      <c r="O1207" s="1">
        <v>41381</v>
      </c>
    </row>
    <row r="1208" spans="1:15">
      <c r="A1208" t="str">
        <f t="shared" si="18"/>
        <v>BHELCE220</v>
      </c>
      <c r="B1208" t="s">
        <v>299</v>
      </c>
      <c r="C1208" s="1">
        <v>41389</v>
      </c>
      <c r="D1208">
        <v>220</v>
      </c>
      <c r="E1208" t="s">
        <v>127</v>
      </c>
      <c r="F1208">
        <v>0.15</v>
      </c>
      <c r="G1208">
        <v>0.15</v>
      </c>
      <c r="H1208">
        <v>0.1</v>
      </c>
      <c r="I1208">
        <v>0.1</v>
      </c>
      <c r="J1208">
        <v>0.1</v>
      </c>
      <c r="K1208">
        <v>8</v>
      </c>
      <c r="L1208">
        <v>17.600000000000001</v>
      </c>
      <c r="M1208">
        <v>258000</v>
      </c>
      <c r="N1208">
        <v>0</v>
      </c>
      <c r="O1208" s="1">
        <v>41381</v>
      </c>
    </row>
    <row r="1209" spans="1:15">
      <c r="A1209" t="str">
        <f t="shared" si="18"/>
        <v>BIOCONCE300</v>
      </c>
      <c r="B1209" t="s">
        <v>387</v>
      </c>
      <c r="C1209" s="1">
        <v>41389</v>
      </c>
      <c r="D1209">
        <v>300</v>
      </c>
      <c r="E1209" t="s">
        <v>127</v>
      </c>
      <c r="F1209">
        <v>2.8</v>
      </c>
      <c r="G1209">
        <v>3.7</v>
      </c>
      <c r="H1209">
        <v>1.7</v>
      </c>
      <c r="I1209">
        <v>1.7</v>
      </c>
      <c r="J1209">
        <v>1.7</v>
      </c>
      <c r="K1209">
        <v>8</v>
      </c>
      <c r="L1209">
        <v>24.22</v>
      </c>
      <c r="M1209">
        <v>52000</v>
      </c>
      <c r="N1209">
        <v>1000</v>
      </c>
      <c r="O1209" s="1">
        <v>41381</v>
      </c>
    </row>
    <row r="1210" spans="1:15">
      <c r="A1210" t="str">
        <f t="shared" si="18"/>
        <v>CHAMBLFERTCE52.5</v>
      </c>
      <c r="B1210" t="s">
        <v>265</v>
      </c>
      <c r="C1210" s="1">
        <v>41389</v>
      </c>
      <c r="D1210">
        <v>52.5</v>
      </c>
      <c r="E1210" t="s">
        <v>127</v>
      </c>
      <c r="F1210">
        <v>0.85</v>
      </c>
      <c r="G1210">
        <v>1.5</v>
      </c>
      <c r="H1210">
        <v>0.85</v>
      </c>
      <c r="I1210">
        <v>0.85</v>
      </c>
      <c r="J1210">
        <v>0.85</v>
      </c>
      <c r="K1210">
        <v>8</v>
      </c>
      <c r="L1210">
        <v>17.149999999999999</v>
      </c>
      <c r="M1210">
        <v>72000</v>
      </c>
      <c r="N1210">
        <v>4000</v>
      </c>
      <c r="O1210" s="1">
        <v>41381</v>
      </c>
    </row>
    <row r="1211" spans="1:15">
      <c r="A1211" t="str">
        <f t="shared" si="18"/>
        <v>CIPLACE390</v>
      </c>
      <c r="B1211" t="s">
        <v>336</v>
      </c>
      <c r="C1211" s="1">
        <v>41389</v>
      </c>
      <c r="D1211">
        <v>390</v>
      </c>
      <c r="E1211" t="s">
        <v>127</v>
      </c>
      <c r="F1211">
        <v>13.3</v>
      </c>
      <c r="G1211">
        <v>14</v>
      </c>
      <c r="H1211">
        <v>9.1</v>
      </c>
      <c r="I1211">
        <v>9.1</v>
      </c>
      <c r="J1211">
        <v>9.1</v>
      </c>
      <c r="K1211">
        <v>8</v>
      </c>
      <c r="L1211">
        <v>32.22</v>
      </c>
      <c r="M1211">
        <v>29000</v>
      </c>
      <c r="N1211">
        <v>-2000</v>
      </c>
      <c r="O1211" s="1">
        <v>41381</v>
      </c>
    </row>
    <row r="1212" spans="1:15">
      <c r="A1212" t="str">
        <f t="shared" si="18"/>
        <v>DISHTVPE60</v>
      </c>
      <c r="B1212" t="s">
        <v>352</v>
      </c>
      <c r="C1212" s="1">
        <v>41389</v>
      </c>
      <c r="D1212">
        <v>60</v>
      </c>
      <c r="E1212" t="s">
        <v>261</v>
      </c>
      <c r="F1212">
        <v>0.2</v>
      </c>
      <c r="G1212">
        <v>0.2</v>
      </c>
      <c r="H1212">
        <v>0.1</v>
      </c>
      <c r="I1212">
        <v>0.1</v>
      </c>
      <c r="J1212">
        <v>0.1</v>
      </c>
      <c r="K1212">
        <v>8</v>
      </c>
      <c r="L1212">
        <v>19.239999999999998</v>
      </c>
      <c r="M1212">
        <v>92000</v>
      </c>
      <c r="N1212">
        <v>-8000</v>
      </c>
      <c r="O1212" s="1">
        <v>41381</v>
      </c>
    </row>
    <row r="1213" spans="1:15">
      <c r="A1213" t="str">
        <f t="shared" si="18"/>
        <v>DLFCE220</v>
      </c>
      <c r="B1213" t="s">
        <v>288</v>
      </c>
      <c r="C1213" s="1">
        <v>41389</v>
      </c>
      <c r="D1213">
        <v>220</v>
      </c>
      <c r="E1213" t="s">
        <v>127</v>
      </c>
      <c r="F1213">
        <v>31.15</v>
      </c>
      <c r="G1213">
        <v>31.15</v>
      </c>
      <c r="H1213">
        <v>29.55</v>
      </c>
      <c r="I1213">
        <v>30.95</v>
      </c>
      <c r="J1213">
        <v>30.95</v>
      </c>
      <c r="K1213">
        <v>8</v>
      </c>
      <c r="L1213">
        <v>20.02</v>
      </c>
      <c r="M1213">
        <v>38000</v>
      </c>
      <c r="N1213">
        <v>0</v>
      </c>
      <c r="O1213" s="1">
        <v>41381</v>
      </c>
    </row>
    <row r="1214" spans="1:15">
      <c r="A1214" t="str">
        <f t="shared" si="18"/>
        <v>HEROMOTOCOCE1650</v>
      </c>
      <c r="B1214" t="s">
        <v>135</v>
      </c>
      <c r="C1214" s="1">
        <v>41389</v>
      </c>
      <c r="D1214">
        <v>1650</v>
      </c>
      <c r="E1214" t="s">
        <v>127</v>
      </c>
      <c r="F1214">
        <v>2.8</v>
      </c>
      <c r="G1214">
        <v>2.95</v>
      </c>
      <c r="H1214">
        <v>1</v>
      </c>
      <c r="I1214">
        <v>1.5</v>
      </c>
      <c r="J1214">
        <v>1.5</v>
      </c>
      <c r="K1214">
        <v>8</v>
      </c>
      <c r="L1214">
        <v>16.510000000000002</v>
      </c>
      <c r="M1214">
        <v>18875</v>
      </c>
      <c r="N1214">
        <v>-250</v>
      </c>
      <c r="O1214" s="1">
        <v>41381</v>
      </c>
    </row>
    <row r="1215" spans="1:15">
      <c r="A1215" t="str">
        <f t="shared" si="18"/>
        <v>IDEAPE95</v>
      </c>
      <c r="B1215" t="s">
        <v>317</v>
      </c>
      <c r="C1215" s="1">
        <v>41389</v>
      </c>
      <c r="D1215">
        <v>95</v>
      </c>
      <c r="E1215" t="s">
        <v>261</v>
      </c>
      <c r="F1215">
        <v>0.1</v>
      </c>
      <c r="G1215">
        <v>0.2</v>
      </c>
      <c r="H1215">
        <v>0.1</v>
      </c>
      <c r="I1215">
        <v>0.2</v>
      </c>
      <c r="J1215">
        <v>0.2</v>
      </c>
      <c r="K1215">
        <v>8</v>
      </c>
      <c r="L1215">
        <v>30.45</v>
      </c>
      <c r="M1215">
        <v>80000</v>
      </c>
      <c r="N1215">
        <v>-12000</v>
      </c>
      <c r="O1215" s="1">
        <v>41381</v>
      </c>
    </row>
    <row r="1216" spans="1:15">
      <c r="A1216" t="str">
        <f t="shared" si="18"/>
        <v>INDIACEMCE90</v>
      </c>
      <c r="B1216" t="s">
        <v>372</v>
      </c>
      <c r="C1216" s="1">
        <v>41389</v>
      </c>
      <c r="D1216">
        <v>90</v>
      </c>
      <c r="E1216" t="s">
        <v>127</v>
      </c>
      <c r="F1216">
        <v>0.45</v>
      </c>
      <c r="G1216">
        <v>0.65</v>
      </c>
      <c r="H1216">
        <v>0.35</v>
      </c>
      <c r="I1216">
        <v>0.45</v>
      </c>
      <c r="J1216">
        <v>0.45</v>
      </c>
      <c r="K1216">
        <v>8</v>
      </c>
      <c r="L1216">
        <v>28.94</v>
      </c>
      <c r="M1216">
        <v>100000</v>
      </c>
      <c r="N1216">
        <v>-12000</v>
      </c>
      <c r="O1216" s="1">
        <v>41381</v>
      </c>
    </row>
    <row r="1217" spans="1:15">
      <c r="A1217" t="str">
        <f t="shared" si="18"/>
        <v>KOTAKBANKCE670</v>
      </c>
      <c r="B1217" t="s">
        <v>375</v>
      </c>
      <c r="C1217" s="1">
        <v>41389</v>
      </c>
      <c r="D1217">
        <v>670</v>
      </c>
      <c r="E1217" t="s">
        <v>127</v>
      </c>
      <c r="F1217">
        <v>4.5</v>
      </c>
      <c r="G1217">
        <v>6.5</v>
      </c>
      <c r="H1217">
        <v>4.25</v>
      </c>
      <c r="I1217">
        <v>6.1</v>
      </c>
      <c r="J1217">
        <v>6.1</v>
      </c>
      <c r="K1217">
        <v>8</v>
      </c>
      <c r="L1217">
        <v>27.02</v>
      </c>
      <c r="M1217">
        <v>3000</v>
      </c>
      <c r="N1217">
        <v>500</v>
      </c>
      <c r="O1217" s="1">
        <v>41381</v>
      </c>
    </row>
    <row r="1218" spans="1:15">
      <c r="A1218" t="str">
        <f t="shared" si="18"/>
        <v>LICHSGFINPE200</v>
      </c>
      <c r="B1218" t="s">
        <v>318</v>
      </c>
      <c r="C1218" s="1">
        <v>41389</v>
      </c>
      <c r="D1218">
        <v>200</v>
      </c>
      <c r="E1218" t="s">
        <v>261</v>
      </c>
      <c r="F1218">
        <v>0.4</v>
      </c>
      <c r="G1218">
        <v>0.45</v>
      </c>
      <c r="H1218">
        <v>0.25</v>
      </c>
      <c r="I1218">
        <v>0.3</v>
      </c>
      <c r="J1218">
        <v>0.3</v>
      </c>
      <c r="K1218">
        <v>8</v>
      </c>
      <c r="L1218">
        <v>16.03</v>
      </c>
      <c r="M1218">
        <v>44000</v>
      </c>
      <c r="N1218">
        <v>4000</v>
      </c>
      <c r="O1218" s="1">
        <v>41381</v>
      </c>
    </row>
    <row r="1219" spans="1:15">
      <c r="A1219" t="str">
        <f t="shared" ref="A1219:A1282" si="19">B1219&amp;E1219&amp;D1219</f>
        <v>LTPE1460</v>
      </c>
      <c r="B1219" t="s">
        <v>289</v>
      </c>
      <c r="C1219" s="1">
        <v>41389</v>
      </c>
      <c r="D1219">
        <v>1460</v>
      </c>
      <c r="E1219" t="s">
        <v>261</v>
      </c>
      <c r="F1219">
        <v>35.4</v>
      </c>
      <c r="G1219">
        <v>43.1</v>
      </c>
      <c r="H1219">
        <v>35.4</v>
      </c>
      <c r="I1219">
        <v>43.1</v>
      </c>
      <c r="J1219">
        <v>43.1</v>
      </c>
      <c r="K1219">
        <v>8</v>
      </c>
      <c r="L1219">
        <v>29.99</v>
      </c>
      <c r="M1219">
        <v>250</v>
      </c>
      <c r="N1219">
        <v>-1000</v>
      </c>
      <c r="O1219" s="1">
        <v>41381</v>
      </c>
    </row>
    <row r="1220" spans="1:15">
      <c r="A1220" t="str">
        <f t="shared" si="19"/>
        <v>MARUTICE1560</v>
      </c>
      <c r="B1220" t="s">
        <v>307</v>
      </c>
      <c r="C1220" s="1">
        <v>41389</v>
      </c>
      <c r="D1220">
        <v>1560</v>
      </c>
      <c r="E1220" t="s">
        <v>127</v>
      </c>
      <c r="F1220">
        <v>6.25</v>
      </c>
      <c r="G1220">
        <v>9.4</v>
      </c>
      <c r="H1220">
        <v>6.2</v>
      </c>
      <c r="I1220">
        <v>8.4</v>
      </c>
      <c r="J1220">
        <v>8.4</v>
      </c>
      <c r="K1220">
        <v>8</v>
      </c>
      <c r="L1220">
        <v>31.36</v>
      </c>
      <c r="M1220">
        <v>1750</v>
      </c>
      <c r="N1220">
        <v>250</v>
      </c>
      <c r="O1220" s="1">
        <v>41381</v>
      </c>
    </row>
    <row r="1221" spans="1:15">
      <c r="A1221" t="str">
        <f t="shared" si="19"/>
        <v>NMDCCE132.5</v>
      </c>
      <c r="B1221" t="s">
        <v>330</v>
      </c>
      <c r="C1221" s="1">
        <v>41389</v>
      </c>
      <c r="D1221">
        <v>132.5</v>
      </c>
      <c r="E1221" t="s">
        <v>127</v>
      </c>
      <c r="F1221">
        <v>1.4</v>
      </c>
      <c r="G1221">
        <v>1.4</v>
      </c>
      <c r="H1221">
        <v>0.65</v>
      </c>
      <c r="I1221">
        <v>0.8</v>
      </c>
      <c r="J1221">
        <v>0.8</v>
      </c>
      <c r="K1221">
        <v>8</v>
      </c>
      <c r="L1221">
        <v>21.33</v>
      </c>
      <c r="M1221">
        <v>42000</v>
      </c>
      <c r="N1221">
        <v>12000</v>
      </c>
      <c r="O1221" s="1">
        <v>41381</v>
      </c>
    </row>
    <row r="1222" spans="1:15">
      <c r="A1222" t="str">
        <f t="shared" si="19"/>
        <v>NMDCCE150</v>
      </c>
      <c r="B1222" t="s">
        <v>330</v>
      </c>
      <c r="C1222" s="1">
        <v>41389</v>
      </c>
      <c r="D1222">
        <v>150</v>
      </c>
      <c r="E1222" t="s">
        <v>127</v>
      </c>
      <c r="F1222">
        <v>0.1</v>
      </c>
      <c r="G1222">
        <v>0.1</v>
      </c>
      <c r="H1222">
        <v>0.1</v>
      </c>
      <c r="I1222">
        <v>0.1</v>
      </c>
      <c r="J1222">
        <v>0.1</v>
      </c>
      <c r="K1222">
        <v>8</v>
      </c>
      <c r="L1222">
        <v>24.01</v>
      </c>
      <c r="M1222">
        <v>926000</v>
      </c>
      <c r="N1222">
        <v>-12000</v>
      </c>
      <c r="O1222" s="1">
        <v>41381</v>
      </c>
    </row>
    <row r="1223" spans="1:15">
      <c r="A1223" t="str">
        <f t="shared" si="19"/>
        <v>NMDCPE127.5</v>
      </c>
      <c r="B1223" t="s">
        <v>330</v>
      </c>
      <c r="C1223" s="1">
        <v>41389</v>
      </c>
      <c r="D1223">
        <v>127.5</v>
      </c>
      <c r="E1223" t="s">
        <v>261</v>
      </c>
      <c r="F1223">
        <v>2.35</v>
      </c>
      <c r="G1223">
        <v>2.8</v>
      </c>
      <c r="H1223">
        <v>2.0499999999999998</v>
      </c>
      <c r="I1223">
        <v>2.65</v>
      </c>
      <c r="J1223">
        <v>2.65</v>
      </c>
      <c r="K1223">
        <v>8</v>
      </c>
      <c r="L1223">
        <v>20.81</v>
      </c>
      <c r="M1223">
        <v>32000</v>
      </c>
      <c r="N1223">
        <v>2000</v>
      </c>
      <c r="O1223" s="1">
        <v>41381</v>
      </c>
    </row>
    <row r="1224" spans="1:15">
      <c r="A1224" t="str">
        <f t="shared" si="19"/>
        <v>PETRONETCE150</v>
      </c>
      <c r="B1224" t="s">
        <v>377</v>
      </c>
      <c r="C1224" s="1">
        <v>41389</v>
      </c>
      <c r="D1224">
        <v>150</v>
      </c>
      <c r="E1224" t="s">
        <v>127</v>
      </c>
      <c r="F1224">
        <v>0.3</v>
      </c>
      <c r="G1224">
        <v>0.35</v>
      </c>
      <c r="H1224">
        <v>0.15</v>
      </c>
      <c r="I1224">
        <v>0.15</v>
      </c>
      <c r="J1224">
        <v>0.15</v>
      </c>
      <c r="K1224">
        <v>8</v>
      </c>
      <c r="L1224">
        <v>24.03</v>
      </c>
      <c r="M1224">
        <v>126000</v>
      </c>
      <c r="N1224">
        <v>-8000</v>
      </c>
      <c r="O1224" s="1">
        <v>41381</v>
      </c>
    </row>
    <row r="1225" spans="1:15">
      <c r="A1225" t="str">
        <f t="shared" si="19"/>
        <v>PFCCE220</v>
      </c>
      <c r="B1225" t="s">
        <v>319</v>
      </c>
      <c r="C1225" s="1">
        <v>41389</v>
      </c>
      <c r="D1225">
        <v>220</v>
      </c>
      <c r="E1225" t="s">
        <v>127</v>
      </c>
      <c r="F1225">
        <v>0.6</v>
      </c>
      <c r="G1225">
        <v>0.6</v>
      </c>
      <c r="H1225">
        <v>0.3</v>
      </c>
      <c r="I1225">
        <v>0.3</v>
      </c>
      <c r="J1225">
        <v>0.3</v>
      </c>
      <c r="K1225">
        <v>8</v>
      </c>
      <c r="L1225">
        <v>35.270000000000003</v>
      </c>
      <c r="M1225">
        <v>40000</v>
      </c>
      <c r="N1225">
        <v>10000</v>
      </c>
      <c r="O1225" s="1">
        <v>41381</v>
      </c>
    </row>
    <row r="1226" spans="1:15">
      <c r="A1226" t="str">
        <f t="shared" si="19"/>
        <v>RENUKAPE20</v>
      </c>
      <c r="B1226" t="s">
        <v>385</v>
      </c>
      <c r="C1226" s="1">
        <v>41389</v>
      </c>
      <c r="D1226">
        <v>20</v>
      </c>
      <c r="E1226" t="s">
        <v>261</v>
      </c>
      <c r="F1226">
        <v>0.05</v>
      </c>
      <c r="G1226">
        <v>0.1</v>
      </c>
      <c r="H1226">
        <v>0.05</v>
      </c>
      <c r="I1226">
        <v>0.05</v>
      </c>
      <c r="J1226">
        <v>0.05</v>
      </c>
      <c r="K1226">
        <v>8</v>
      </c>
      <c r="L1226">
        <v>12.83</v>
      </c>
      <c r="M1226">
        <v>744000</v>
      </c>
      <c r="N1226">
        <v>-16000</v>
      </c>
      <c r="O1226" s="1">
        <v>41381</v>
      </c>
    </row>
    <row r="1227" spans="1:15">
      <c r="A1227" t="str">
        <f t="shared" si="19"/>
        <v>RPOWERPE55</v>
      </c>
      <c r="B1227" t="s">
        <v>315</v>
      </c>
      <c r="C1227" s="1">
        <v>41389</v>
      </c>
      <c r="D1227">
        <v>55</v>
      </c>
      <c r="E1227" t="s">
        <v>261</v>
      </c>
      <c r="F1227">
        <v>0.05</v>
      </c>
      <c r="G1227">
        <v>0.05</v>
      </c>
      <c r="H1227">
        <v>0.05</v>
      </c>
      <c r="I1227">
        <v>0.05</v>
      </c>
      <c r="J1227">
        <v>0.05</v>
      </c>
      <c r="K1227">
        <v>8</v>
      </c>
      <c r="L1227">
        <v>17.61</v>
      </c>
      <c r="M1227">
        <v>320000</v>
      </c>
      <c r="N1227">
        <v>-24000</v>
      </c>
      <c r="O1227" s="1">
        <v>41381</v>
      </c>
    </row>
    <row r="1228" spans="1:15">
      <c r="A1228" t="str">
        <f t="shared" si="19"/>
        <v>SBINPE2350</v>
      </c>
      <c r="B1228" t="s">
        <v>286</v>
      </c>
      <c r="C1228" s="1">
        <v>41389</v>
      </c>
      <c r="D1228">
        <v>2350</v>
      </c>
      <c r="E1228" t="s">
        <v>261</v>
      </c>
      <c r="F1228">
        <v>142</v>
      </c>
      <c r="G1228">
        <v>142</v>
      </c>
      <c r="H1228">
        <v>117</v>
      </c>
      <c r="I1228">
        <v>117</v>
      </c>
      <c r="J1228">
        <v>117</v>
      </c>
      <c r="K1228">
        <v>8</v>
      </c>
      <c r="L1228">
        <v>24.79</v>
      </c>
      <c r="M1228">
        <v>1625</v>
      </c>
      <c r="N1228">
        <v>-625</v>
      </c>
      <c r="O1228" s="1">
        <v>41381</v>
      </c>
    </row>
    <row r="1229" spans="1:15">
      <c r="A1229" t="str">
        <f t="shared" si="19"/>
        <v>SUNTVPE350</v>
      </c>
      <c r="B1229" t="s">
        <v>359</v>
      </c>
      <c r="C1229" s="1">
        <v>41389</v>
      </c>
      <c r="D1229">
        <v>350</v>
      </c>
      <c r="E1229" t="s">
        <v>261</v>
      </c>
      <c r="F1229">
        <v>3</v>
      </c>
      <c r="G1229">
        <v>3.3</v>
      </c>
      <c r="H1229">
        <v>2.2000000000000002</v>
      </c>
      <c r="I1229">
        <v>2.25</v>
      </c>
      <c r="J1229">
        <v>2.25</v>
      </c>
      <c r="K1229">
        <v>8</v>
      </c>
      <c r="L1229">
        <v>28.2</v>
      </c>
      <c r="M1229">
        <v>16000</v>
      </c>
      <c r="N1229">
        <v>3000</v>
      </c>
      <c r="O1229" s="1">
        <v>41381</v>
      </c>
    </row>
    <row r="1230" spans="1:15">
      <c r="A1230" t="str">
        <f t="shared" si="19"/>
        <v>TATAPOWERPE97.5</v>
      </c>
      <c r="B1230" t="s">
        <v>362</v>
      </c>
      <c r="C1230" s="1">
        <v>41389</v>
      </c>
      <c r="D1230">
        <v>97.5</v>
      </c>
      <c r="E1230" t="s">
        <v>261</v>
      </c>
      <c r="F1230">
        <v>2.35</v>
      </c>
      <c r="G1230">
        <v>2.65</v>
      </c>
      <c r="H1230">
        <v>2.35</v>
      </c>
      <c r="I1230">
        <v>2.4500000000000002</v>
      </c>
      <c r="J1230">
        <v>2.4500000000000002</v>
      </c>
      <c r="K1230">
        <v>8</v>
      </c>
      <c r="L1230">
        <v>32</v>
      </c>
      <c r="M1230">
        <v>12000</v>
      </c>
      <c r="N1230">
        <v>-28000</v>
      </c>
      <c r="O1230" s="1">
        <v>41381</v>
      </c>
    </row>
    <row r="1231" spans="1:15">
      <c r="A1231" t="str">
        <f t="shared" si="19"/>
        <v>TECHMPE980</v>
      </c>
      <c r="B1231" t="s">
        <v>358</v>
      </c>
      <c r="C1231" s="1">
        <v>41389</v>
      </c>
      <c r="D1231">
        <v>980</v>
      </c>
      <c r="E1231" t="s">
        <v>261</v>
      </c>
      <c r="F1231">
        <v>25</v>
      </c>
      <c r="G1231">
        <v>31</v>
      </c>
      <c r="H1231">
        <v>25</v>
      </c>
      <c r="I1231">
        <v>31</v>
      </c>
      <c r="J1231">
        <v>31</v>
      </c>
      <c r="K1231">
        <v>8</v>
      </c>
      <c r="L1231">
        <v>20.16</v>
      </c>
      <c r="M1231">
        <v>3750</v>
      </c>
      <c r="N1231">
        <v>250</v>
      </c>
      <c r="O1231" s="1">
        <v>41381</v>
      </c>
    </row>
    <row r="1232" spans="1:15">
      <c r="A1232" t="str">
        <f t="shared" si="19"/>
        <v>TITANCE280</v>
      </c>
      <c r="B1232" t="s">
        <v>334</v>
      </c>
      <c r="C1232" s="1">
        <v>41389</v>
      </c>
      <c r="D1232">
        <v>280</v>
      </c>
      <c r="E1232" t="s">
        <v>127</v>
      </c>
      <c r="F1232">
        <v>0.85</v>
      </c>
      <c r="G1232">
        <v>0.85</v>
      </c>
      <c r="H1232">
        <v>0.1</v>
      </c>
      <c r="I1232">
        <v>0.3</v>
      </c>
      <c r="J1232">
        <v>0.3</v>
      </c>
      <c r="K1232">
        <v>8</v>
      </c>
      <c r="L1232">
        <v>22.42</v>
      </c>
      <c r="M1232">
        <v>76000</v>
      </c>
      <c r="N1232">
        <v>-7000</v>
      </c>
      <c r="O1232" s="1">
        <v>41381</v>
      </c>
    </row>
    <row r="1233" spans="1:15">
      <c r="A1233" t="str">
        <f t="shared" si="19"/>
        <v>TITANPE245</v>
      </c>
      <c r="B1233" t="s">
        <v>334</v>
      </c>
      <c r="C1233" s="1">
        <v>41389</v>
      </c>
      <c r="D1233">
        <v>245</v>
      </c>
      <c r="E1233" t="s">
        <v>261</v>
      </c>
      <c r="F1233">
        <v>7.75</v>
      </c>
      <c r="G1233">
        <v>8.1</v>
      </c>
      <c r="H1233">
        <v>6.7</v>
      </c>
      <c r="I1233">
        <v>8.1</v>
      </c>
      <c r="J1233">
        <v>8.1</v>
      </c>
      <c r="K1233">
        <v>8</v>
      </c>
      <c r="L1233">
        <v>20.2</v>
      </c>
      <c r="M1233">
        <v>9000</v>
      </c>
      <c r="N1233">
        <v>2000</v>
      </c>
      <c r="O1233" s="1">
        <v>41381</v>
      </c>
    </row>
    <row r="1234" spans="1:15">
      <c r="A1234" t="str">
        <f t="shared" si="19"/>
        <v>ULTRACEMCOCE1950</v>
      </c>
      <c r="B1234" t="s">
        <v>427</v>
      </c>
      <c r="C1234" s="1">
        <v>41389</v>
      </c>
      <c r="D1234">
        <v>1950</v>
      </c>
      <c r="E1234" t="s">
        <v>127</v>
      </c>
      <c r="F1234">
        <v>12.2</v>
      </c>
      <c r="G1234">
        <v>13.5</v>
      </c>
      <c r="H1234">
        <v>9.85</v>
      </c>
      <c r="I1234">
        <v>11.75</v>
      </c>
      <c r="J1234">
        <v>11.75</v>
      </c>
      <c r="K1234">
        <v>8</v>
      </c>
      <c r="L1234">
        <v>19.61</v>
      </c>
      <c r="M1234">
        <v>1125</v>
      </c>
      <c r="N1234">
        <v>250</v>
      </c>
      <c r="O1234" s="1">
        <v>41381</v>
      </c>
    </row>
    <row r="1235" spans="1:15">
      <c r="A1235" t="str">
        <f t="shared" si="19"/>
        <v>ULTRACEMCOPE1750</v>
      </c>
      <c r="B1235" t="s">
        <v>427</v>
      </c>
      <c r="C1235" s="1">
        <v>41389</v>
      </c>
      <c r="D1235">
        <v>1750</v>
      </c>
      <c r="E1235" t="s">
        <v>261</v>
      </c>
      <c r="F1235">
        <v>6</v>
      </c>
      <c r="G1235">
        <v>6.2</v>
      </c>
      <c r="H1235">
        <v>6</v>
      </c>
      <c r="I1235">
        <v>6.2</v>
      </c>
      <c r="J1235">
        <v>6.2</v>
      </c>
      <c r="K1235">
        <v>8</v>
      </c>
      <c r="L1235">
        <v>17.559999999999999</v>
      </c>
      <c r="M1235">
        <v>4375</v>
      </c>
      <c r="N1235">
        <v>1000</v>
      </c>
      <c r="O1235" s="1">
        <v>41381</v>
      </c>
    </row>
    <row r="1236" spans="1:15">
      <c r="A1236" t="str">
        <f t="shared" si="19"/>
        <v>UNIPHOSPE120</v>
      </c>
      <c r="B1236" t="s">
        <v>428</v>
      </c>
      <c r="C1236" s="1">
        <v>41389</v>
      </c>
      <c r="D1236">
        <v>120</v>
      </c>
      <c r="E1236" t="s">
        <v>261</v>
      </c>
      <c r="F1236">
        <v>1.05</v>
      </c>
      <c r="G1236">
        <v>1.25</v>
      </c>
      <c r="H1236">
        <v>0.5</v>
      </c>
      <c r="I1236">
        <v>1</v>
      </c>
      <c r="J1236">
        <v>1</v>
      </c>
      <c r="K1236">
        <v>8</v>
      </c>
      <c r="L1236">
        <v>19.350000000000001</v>
      </c>
      <c r="M1236">
        <v>14000</v>
      </c>
      <c r="N1236">
        <v>-6000</v>
      </c>
      <c r="O1236" s="1">
        <v>41381</v>
      </c>
    </row>
    <row r="1237" spans="1:15">
      <c r="A1237" t="str">
        <f t="shared" si="19"/>
        <v>YESBANKPE380</v>
      </c>
      <c r="B1237" t="s">
        <v>302</v>
      </c>
      <c r="C1237" s="1">
        <v>41389</v>
      </c>
      <c r="D1237">
        <v>380</v>
      </c>
      <c r="E1237" t="s">
        <v>261</v>
      </c>
      <c r="F1237">
        <v>0.05</v>
      </c>
      <c r="G1237">
        <v>0.25</v>
      </c>
      <c r="H1237">
        <v>0.05</v>
      </c>
      <c r="I1237">
        <v>0.05</v>
      </c>
      <c r="J1237">
        <v>0.05</v>
      </c>
      <c r="K1237">
        <v>8</v>
      </c>
      <c r="L1237">
        <v>30.41</v>
      </c>
      <c r="M1237">
        <v>62000</v>
      </c>
      <c r="N1237">
        <v>-4000</v>
      </c>
      <c r="O1237" s="1">
        <v>41381</v>
      </c>
    </row>
    <row r="1238" spans="1:15">
      <c r="A1238" t="str">
        <f t="shared" si="19"/>
        <v>ACCPE1160</v>
      </c>
      <c r="B1238" t="s">
        <v>338</v>
      </c>
      <c r="C1238" s="1">
        <v>41389</v>
      </c>
      <c r="D1238">
        <v>1160</v>
      </c>
      <c r="E1238" t="s">
        <v>261</v>
      </c>
      <c r="F1238">
        <v>7.45</v>
      </c>
      <c r="G1238">
        <v>9.1</v>
      </c>
      <c r="H1238">
        <v>7.4</v>
      </c>
      <c r="I1238">
        <v>7.4</v>
      </c>
      <c r="J1238">
        <v>7.4</v>
      </c>
      <c r="K1238">
        <v>7</v>
      </c>
      <c r="L1238">
        <v>20.440000000000001</v>
      </c>
      <c r="M1238">
        <v>2000</v>
      </c>
      <c r="N1238">
        <v>0</v>
      </c>
      <c r="O1238" s="1">
        <v>41381</v>
      </c>
    </row>
    <row r="1239" spans="1:15">
      <c r="A1239" t="str">
        <f t="shared" si="19"/>
        <v>ADANIPOWERCE45</v>
      </c>
      <c r="B1239" t="s">
        <v>402</v>
      </c>
      <c r="C1239" s="1">
        <v>41389</v>
      </c>
      <c r="D1239">
        <v>45</v>
      </c>
      <c r="E1239" t="s">
        <v>127</v>
      </c>
      <c r="F1239">
        <v>3.9</v>
      </c>
      <c r="G1239">
        <v>4.45</v>
      </c>
      <c r="H1239">
        <v>2.8</v>
      </c>
      <c r="I1239">
        <v>2.8</v>
      </c>
      <c r="J1239">
        <v>2.8</v>
      </c>
      <c r="K1239">
        <v>7</v>
      </c>
      <c r="L1239">
        <v>27.34</v>
      </c>
      <c r="M1239">
        <v>80000</v>
      </c>
      <c r="N1239">
        <v>8000</v>
      </c>
      <c r="O1239" s="1">
        <v>41381</v>
      </c>
    </row>
    <row r="1240" spans="1:15">
      <c r="A1240" t="str">
        <f t="shared" si="19"/>
        <v>ASIANPAINTCE4800</v>
      </c>
      <c r="B1240" t="s">
        <v>368</v>
      </c>
      <c r="C1240" s="1">
        <v>41389</v>
      </c>
      <c r="D1240">
        <v>4800</v>
      </c>
      <c r="E1240" t="s">
        <v>127</v>
      </c>
      <c r="F1240">
        <v>44</v>
      </c>
      <c r="G1240">
        <v>44</v>
      </c>
      <c r="H1240">
        <v>26</v>
      </c>
      <c r="I1240">
        <v>26</v>
      </c>
      <c r="J1240">
        <v>26</v>
      </c>
      <c r="K1240">
        <v>7</v>
      </c>
      <c r="L1240">
        <v>42.32</v>
      </c>
      <c r="M1240">
        <v>2875</v>
      </c>
      <c r="N1240">
        <v>-125</v>
      </c>
      <c r="O1240" s="1">
        <v>41381</v>
      </c>
    </row>
    <row r="1241" spans="1:15">
      <c r="A1241" t="str">
        <f t="shared" si="19"/>
        <v>AUROPHARMACE160</v>
      </c>
      <c r="B1241" t="s">
        <v>340</v>
      </c>
      <c r="C1241" s="1">
        <v>41389</v>
      </c>
      <c r="D1241">
        <v>160</v>
      </c>
      <c r="E1241" t="s">
        <v>127</v>
      </c>
      <c r="F1241">
        <v>24.85</v>
      </c>
      <c r="G1241">
        <v>28.95</v>
      </c>
      <c r="H1241">
        <v>23.3</v>
      </c>
      <c r="I1241">
        <v>24.5</v>
      </c>
      <c r="J1241">
        <v>24.5</v>
      </c>
      <c r="K1241">
        <v>7</v>
      </c>
      <c r="L1241">
        <v>25.97</v>
      </c>
      <c r="M1241">
        <v>176000</v>
      </c>
      <c r="N1241">
        <v>-6000</v>
      </c>
      <c r="O1241" s="1">
        <v>41381</v>
      </c>
    </row>
    <row r="1242" spans="1:15">
      <c r="A1242" t="str">
        <f t="shared" si="19"/>
        <v>CIPLAPE410</v>
      </c>
      <c r="B1242" t="s">
        <v>336</v>
      </c>
      <c r="C1242" s="1">
        <v>41389</v>
      </c>
      <c r="D1242">
        <v>410</v>
      </c>
      <c r="E1242" t="s">
        <v>261</v>
      </c>
      <c r="F1242">
        <v>11.45</v>
      </c>
      <c r="G1242">
        <v>13.55</v>
      </c>
      <c r="H1242">
        <v>10.8</v>
      </c>
      <c r="I1242">
        <v>11</v>
      </c>
      <c r="J1242">
        <v>11</v>
      </c>
      <c r="K1242">
        <v>7</v>
      </c>
      <c r="L1242">
        <v>29.52</v>
      </c>
      <c r="M1242">
        <v>18000</v>
      </c>
      <c r="N1242">
        <v>-3000</v>
      </c>
      <c r="O1242" s="1">
        <v>41381</v>
      </c>
    </row>
    <row r="1243" spans="1:15">
      <c r="A1243" t="str">
        <f t="shared" si="19"/>
        <v>DENABANKCE105</v>
      </c>
      <c r="B1243" t="s">
        <v>347</v>
      </c>
      <c r="C1243" s="1">
        <v>41389</v>
      </c>
      <c r="D1243">
        <v>105</v>
      </c>
      <c r="E1243" t="s">
        <v>127</v>
      </c>
      <c r="F1243">
        <v>0.25</v>
      </c>
      <c r="G1243">
        <v>0.25</v>
      </c>
      <c r="H1243">
        <v>0.15</v>
      </c>
      <c r="I1243">
        <v>0.2</v>
      </c>
      <c r="J1243">
        <v>0.2</v>
      </c>
      <c r="K1243">
        <v>7</v>
      </c>
      <c r="L1243">
        <v>29.45</v>
      </c>
      <c r="M1243">
        <v>120000</v>
      </c>
      <c r="N1243">
        <v>0</v>
      </c>
      <c r="O1243" s="1">
        <v>41381</v>
      </c>
    </row>
    <row r="1244" spans="1:15">
      <c r="A1244" t="str">
        <f t="shared" si="19"/>
        <v>HCLTECHCE900</v>
      </c>
      <c r="B1244" t="s">
        <v>337</v>
      </c>
      <c r="C1244" s="1">
        <v>41389</v>
      </c>
      <c r="D1244">
        <v>900</v>
      </c>
      <c r="E1244" t="s">
        <v>127</v>
      </c>
      <c r="F1244">
        <v>0.5</v>
      </c>
      <c r="G1244">
        <v>1.45</v>
      </c>
      <c r="H1244">
        <v>0.45</v>
      </c>
      <c r="I1244">
        <v>1.45</v>
      </c>
      <c r="J1244">
        <v>1.45</v>
      </c>
      <c r="K1244">
        <v>7</v>
      </c>
      <c r="L1244">
        <v>31.53</v>
      </c>
      <c r="M1244">
        <v>500</v>
      </c>
      <c r="N1244">
        <v>500</v>
      </c>
      <c r="O1244" s="1">
        <v>41381</v>
      </c>
    </row>
    <row r="1245" spans="1:15">
      <c r="A1245" t="str">
        <f t="shared" si="19"/>
        <v>HDILCE52.5</v>
      </c>
      <c r="B1245" t="s">
        <v>297</v>
      </c>
      <c r="C1245" s="1">
        <v>41389</v>
      </c>
      <c r="D1245">
        <v>52.5</v>
      </c>
      <c r="E1245" t="s">
        <v>127</v>
      </c>
      <c r="F1245">
        <v>1.65</v>
      </c>
      <c r="G1245">
        <v>1.65</v>
      </c>
      <c r="H1245">
        <v>0.6</v>
      </c>
      <c r="I1245">
        <v>0.6</v>
      </c>
      <c r="J1245">
        <v>0.6</v>
      </c>
      <c r="K1245">
        <v>7</v>
      </c>
      <c r="L1245">
        <v>15.03</v>
      </c>
      <c r="M1245">
        <v>452000</v>
      </c>
      <c r="N1245">
        <v>-4000</v>
      </c>
      <c r="O1245" s="1">
        <v>41381</v>
      </c>
    </row>
    <row r="1246" spans="1:15">
      <c r="A1246" t="str">
        <f t="shared" si="19"/>
        <v>HEXAWAREPE85</v>
      </c>
      <c r="B1246" t="s">
        <v>348</v>
      </c>
      <c r="C1246" s="1">
        <v>41389</v>
      </c>
      <c r="D1246">
        <v>85</v>
      </c>
      <c r="E1246" t="s">
        <v>261</v>
      </c>
      <c r="F1246">
        <v>0.75</v>
      </c>
      <c r="G1246">
        <v>1.2</v>
      </c>
      <c r="H1246">
        <v>0.75</v>
      </c>
      <c r="I1246">
        <v>1.1000000000000001</v>
      </c>
      <c r="J1246">
        <v>1.1000000000000001</v>
      </c>
      <c r="K1246">
        <v>7</v>
      </c>
      <c r="L1246">
        <v>12.05</v>
      </c>
      <c r="M1246">
        <v>62000</v>
      </c>
      <c r="N1246">
        <v>-10000</v>
      </c>
      <c r="O1246" s="1">
        <v>41381</v>
      </c>
    </row>
    <row r="1247" spans="1:15">
      <c r="A1247" t="str">
        <f t="shared" si="19"/>
        <v>HEXAWAREPE90</v>
      </c>
      <c r="B1247" t="s">
        <v>348</v>
      </c>
      <c r="C1247" s="1">
        <v>41389</v>
      </c>
      <c r="D1247">
        <v>90</v>
      </c>
      <c r="E1247" t="s">
        <v>261</v>
      </c>
      <c r="F1247">
        <v>1.9</v>
      </c>
      <c r="G1247">
        <v>3.5</v>
      </c>
      <c r="H1247">
        <v>1.9</v>
      </c>
      <c r="I1247">
        <v>3.5</v>
      </c>
      <c r="J1247">
        <v>3.5</v>
      </c>
      <c r="K1247">
        <v>7</v>
      </c>
      <c r="L1247">
        <v>13</v>
      </c>
      <c r="M1247">
        <v>58000</v>
      </c>
      <c r="N1247">
        <v>0</v>
      </c>
      <c r="O1247" s="1">
        <v>41381</v>
      </c>
    </row>
    <row r="1248" spans="1:15">
      <c r="A1248" t="str">
        <f t="shared" si="19"/>
        <v>HINDPETROCE290</v>
      </c>
      <c r="B1248" t="s">
        <v>327</v>
      </c>
      <c r="C1248" s="1">
        <v>41389</v>
      </c>
      <c r="D1248">
        <v>290</v>
      </c>
      <c r="E1248" t="s">
        <v>127</v>
      </c>
      <c r="F1248">
        <v>18.600000000000001</v>
      </c>
      <c r="G1248">
        <v>22.2</v>
      </c>
      <c r="H1248">
        <v>18.600000000000001</v>
      </c>
      <c r="I1248">
        <v>22.2</v>
      </c>
      <c r="J1248">
        <v>22.2</v>
      </c>
      <c r="K1248">
        <v>7</v>
      </c>
      <c r="L1248">
        <v>21.76</v>
      </c>
      <c r="M1248">
        <v>14000</v>
      </c>
      <c r="N1248">
        <v>-4000</v>
      </c>
      <c r="O1248" s="1">
        <v>41381</v>
      </c>
    </row>
    <row r="1249" spans="1:15">
      <c r="A1249" t="str">
        <f t="shared" si="19"/>
        <v>HINDUNILVRCE440</v>
      </c>
      <c r="B1249" t="s">
        <v>131</v>
      </c>
      <c r="C1249" s="1">
        <v>41389</v>
      </c>
      <c r="D1249">
        <v>440</v>
      </c>
      <c r="E1249" t="s">
        <v>127</v>
      </c>
      <c r="F1249">
        <v>46.3</v>
      </c>
      <c r="G1249">
        <v>46.4</v>
      </c>
      <c r="H1249">
        <v>44.05</v>
      </c>
      <c r="I1249">
        <v>44.05</v>
      </c>
      <c r="J1249">
        <v>44.05</v>
      </c>
      <c r="K1249">
        <v>7</v>
      </c>
      <c r="L1249">
        <v>17.010000000000002</v>
      </c>
      <c r="M1249">
        <v>9000</v>
      </c>
      <c r="N1249">
        <v>-2500</v>
      </c>
      <c r="O1249" s="1">
        <v>41381</v>
      </c>
    </row>
    <row r="1250" spans="1:15">
      <c r="A1250" t="str">
        <f t="shared" si="19"/>
        <v>HINDUNILVRPE500</v>
      </c>
      <c r="B1250" t="s">
        <v>131</v>
      </c>
      <c r="C1250" s="1">
        <v>41389</v>
      </c>
      <c r="D1250">
        <v>500</v>
      </c>
      <c r="E1250" t="s">
        <v>261</v>
      </c>
      <c r="F1250">
        <v>17.7</v>
      </c>
      <c r="G1250">
        <v>18.350000000000001</v>
      </c>
      <c r="H1250">
        <v>17.7</v>
      </c>
      <c r="I1250">
        <v>18.350000000000001</v>
      </c>
      <c r="J1250">
        <v>18.350000000000001</v>
      </c>
      <c r="K1250">
        <v>7</v>
      </c>
      <c r="L1250">
        <v>18.13</v>
      </c>
      <c r="M1250">
        <v>33500</v>
      </c>
      <c r="N1250">
        <v>1500</v>
      </c>
      <c r="O1250" s="1">
        <v>41381</v>
      </c>
    </row>
    <row r="1251" spans="1:15">
      <c r="A1251" t="str">
        <f t="shared" si="19"/>
        <v>ICICIBANKPE1150</v>
      </c>
      <c r="B1251" t="s">
        <v>290</v>
      </c>
      <c r="C1251" s="1">
        <v>41389</v>
      </c>
      <c r="D1251">
        <v>1150</v>
      </c>
      <c r="E1251" t="s">
        <v>261</v>
      </c>
      <c r="F1251">
        <v>67.95</v>
      </c>
      <c r="G1251">
        <v>67.95</v>
      </c>
      <c r="H1251">
        <v>64.900000000000006</v>
      </c>
      <c r="I1251">
        <v>64.900000000000006</v>
      </c>
      <c r="J1251">
        <v>64.900000000000006</v>
      </c>
      <c r="K1251">
        <v>7</v>
      </c>
      <c r="L1251">
        <v>21.28</v>
      </c>
      <c r="M1251">
        <v>8250</v>
      </c>
      <c r="N1251">
        <v>0</v>
      </c>
      <c r="O1251" s="1">
        <v>41381</v>
      </c>
    </row>
    <row r="1252" spans="1:15">
      <c r="A1252" t="str">
        <f t="shared" si="19"/>
        <v>IFCICE25</v>
      </c>
      <c r="B1252" t="s">
        <v>314</v>
      </c>
      <c r="C1252" s="1">
        <v>41389</v>
      </c>
      <c r="D1252">
        <v>25</v>
      </c>
      <c r="E1252" t="s">
        <v>127</v>
      </c>
      <c r="F1252">
        <v>4.5999999999999996</v>
      </c>
      <c r="G1252">
        <v>4.7</v>
      </c>
      <c r="H1252">
        <v>3.9</v>
      </c>
      <c r="I1252">
        <v>4.2</v>
      </c>
      <c r="J1252">
        <v>4.2</v>
      </c>
      <c r="K1252">
        <v>7</v>
      </c>
      <c r="L1252">
        <v>16.38</v>
      </c>
      <c r="M1252">
        <v>296000</v>
      </c>
      <c r="N1252">
        <v>-40000</v>
      </c>
      <c r="O1252" s="1">
        <v>41381</v>
      </c>
    </row>
    <row r="1253" spans="1:15">
      <c r="A1253" t="str">
        <f t="shared" si="19"/>
        <v>INDIACEMCE85</v>
      </c>
      <c r="B1253" t="s">
        <v>372</v>
      </c>
      <c r="C1253" s="1">
        <v>41389</v>
      </c>
      <c r="D1253">
        <v>85</v>
      </c>
      <c r="E1253" t="s">
        <v>127</v>
      </c>
      <c r="F1253">
        <v>2.5</v>
      </c>
      <c r="G1253">
        <v>2.5</v>
      </c>
      <c r="H1253">
        <v>1.7</v>
      </c>
      <c r="I1253">
        <v>1.7</v>
      </c>
      <c r="J1253">
        <v>1.7</v>
      </c>
      <c r="K1253">
        <v>7</v>
      </c>
      <c r="L1253">
        <v>24.43</v>
      </c>
      <c r="M1253">
        <v>80000</v>
      </c>
      <c r="N1253">
        <v>0</v>
      </c>
      <c r="O1253" s="1">
        <v>41381</v>
      </c>
    </row>
    <row r="1254" spans="1:15">
      <c r="A1254" t="str">
        <f t="shared" si="19"/>
        <v>ITCPE260</v>
      </c>
      <c r="B1254" t="s">
        <v>300</v>
      </c>
      <c r="C1254" s="1">
        <v>41389</v>
      </c>
      <c r="D1254">
        <v>260</v>
      </c>
      <c r="E1254" t="s">
        <v>261</v>
      </c>
      <c r="F1254">
        <v>0.1</v>
      </c>
      <c r="G1254">
        <v>0.15</v>
      </c>
      <c r="H1254">
        <v>0.05</v>
      </c>
      <c r="I1254">
        <v>0.15</v>
      </c>
      <c r="J1254">
        <v>0.15</v>
      </c>
      <c r="K1254">
        <v>7</v>
      </c>
      <c r="L1254">
        <v>18.2</v>
      </c>
      <c r="M1254">
        <v>88000</v>
      </c>
      <c r="N1254">
        <v>0</v>
      </c>
      <c r="O1254" s="1">
        <v>41381</v>
      </c>
    </row>
    <row r="1255" spans="1:15">
      <c r="A1255" t="str">
        <f t="shared" si="19"/>
        <v>JPASSOCIATCE67.5</v>
      </c>
      <c r="B1255" t="s">
        <v>128</v>
      </c>
      <c r="C1255" s="1">
        <v>41389</v>
      </c>
      <c r="D1255">
        <v>67.5</v>
      </c>
      <c r="E1255" t="s">
        <v>127</v>
      </c>
      <c r="F1255">
        <v>7.85</v>
      </c>
      <c r="G1255">
        <v>8.1</v>
      </c>
      <c r="H1255">
        <v>6</v>
      </c>
      <c r="I1255">
        <v>7.3</v>
      </c>
      <c r="J1255">
        <v>7.3</v>
      </c>
      <c r="K1255">
        <v>7</v>
      </c>
      <c r="L1255">
        <v>21</v>
      </c>
      <c r="M1255">
        <v>380000</v>
      </c>
      <c r="N1255">
        <v>-16000</v>
      </c>
      <c r="O1255" s="1">
        <v>41381</v>
      </c>
    </row>
    <row r="1256" spans="1:15">
      <c r="A1256" t="str">
        <f t="shared" si="19"/>
        <v>JPPOWERCE27.5</v>
      </c>
      <c r="B1256" t="s">
        <v>389</v>
      </c>
      <c r="C1256" s="1">
        <v>41389</v>
      </c>
      <c r="D1256">
        <v>27.5</v>
      </c>
      <c r="E1256" t="s">
        <v>127</v>
      </c>
      <c r="F1256">
        <v>0.4</v>
      </c>
      <c r="G1256">
        <v>0.6</v>
      </c>
      <c r="H1256">
        <v>0.25</v>
      </c>
      <c r="I1256">
        <v>0.3</v>
      </c>
      <c r="J1256">
        <v>0.3</v>
      </c>
      <c r="K1256">
        <v>7</v>
      </c>
      <c r="L1256">
        <v>15.64</v>
      </c>
      <c r="M1256">
        <v>208000</v>
      </c>
      <c r="N1256">
        <v>-8000</v>
      </c>
      <c r="O1256" s="1">
        <v>41381</v>
      </c>
    </row>
    <row r="1257" spans="1:15">
      <c r="A1257" t="str">
        <f t="shared" si="19"/>
        <v>JSWSTEELPE760</v>
      </c>
      <c r="B1257" t="s">
        <v>326</v>
      </c>
      <c r="C1257" s="1">
        <v>41389</v>
      </c>
      <c r="D1257">
        <v>760</v>
      </c>
      <c r="E1257" t="s">
        <v>261</v>
      </c>
      <c r="F1257">
        <v>40</v>
      </c>
      <c r="G1257">
        <v>40</v>
      </c>
      <c r="H1257">
        <v>34.799999999999997</v>
      </c>
      <c r="I1257">
        <v>40</v>
      </c>
      <c r="J1257">
        <v>40</v>
      </c>
      <c r="K1257">
        <v>7</v>
      </c>
      <c r="L1257">
        <v>27.87</v>
      </c>
      <c r="M1257">
        <v>3000</v>
      </c>
      <c r="N1257">
        <v>3000</v>
      </c>
      <c r="O1257" s="1">
        <v>41381</v>
      </c>
    </row>
    <row r="1258" spans="1:15">
      <c r="A1258" t="str">
        <f t="shared" si="19"/>
        <v>LICHSGFINCE235</v>
      </c>
      <c r="B1258" t="s">
        <v>318</v>
      </c>
      <c r="C1258" s="1">
        <v>41389</v>
      </c>
      <c r="D1258">
        <v>235</v>
      </c>
      <c r="E1258" t="s">
        <v>127</v>
      </c>
      <c r="F1258">
        <v>3.75</v>
      </c>
      <c r="G1258">
        <v>3.75</v>
      </c>
      <c r="H1258">
        <v>2</v>
      </c>
      <c r="I1258">
        <v>2</v>
      </c>
      <c r="J1258">
        <v>2</v>
      </c>
      <c r="K1258">
        <v>7</v>
      </c>
      <c r="L1258">
        <v>16.66</v>
      </c>
      <c r="M1258">
        <v>7000</v>
      </c>
      <c r="N1258">
        <v>3000</v>
      </c>
      <c r="O1258" s="1">
        <v>41381</v>
      </c>
    </row>
    <row r="1259" spans="1:15">
      <c r="A1259" t="str">
        <f t="shared" si="19"/>
        <v>MARUTIPE1150</v>
      </c>
      <c r="B1259" t="s">
        <v>307</v>
      </c>
      <c r="C1259" s="1">
        <v>41389</v>
      </c>
      <c r="D1259">
        <v>1150</v>
      </c>
      <c r="E1259" t="s">
        <v>261</v>
      </c>
      <c r="F1259">
        <v>0.95</v>
      </c>
      <c r="G1259">
        <v>1.1000000000000001</v>
      </c>
      <c r="H1259">
        <v>0.95</v>
      </c>
      <c r="I1259">
        <v>1.1000000000000001</v>
      </c>
      <c r="J1259">
        <v>1.1000000000000001</v>
      </c>
      <c r="K1259">
        <v>7</v>
      </c>
      <c r="L1259">
        <v>20.14</v>
      </c>
      <c r="M1259">
        <v>10000</v>
      </c>
      <c r="N1259">
        <v>0</v>
      </c>
      <c r="O1259" s="1">
        <v>41381</v>
      </c>
    </row>
    <row r="1260" spans="1:15">
      <c r="A1260" t="str">
        <f t="shared" si="19"/>
        <v>NHPCCE20</v>
      </c>
      <c r="B1260" t="s">
        <v>306</v>
      </c>
      <c r="C1260" s="1">
        <v>41389</v>
      </c>
      <c r="D1260">
        <v>20</v>
      </c>
      <c r="E1260" t="s">
        <v>127</v>
      </c>
      <c r="F1260">
        <v>2</v>
      </c>
      <c r="G1260">
        <v>2</v>
      </c>
      <c r="H1260">
        <v>1.5</v>
      </c>
      <c r="I1260">
        <v>1.5</v>
      </c>
      <c r="J1260">
        <v>1.5</v>
      </c>
      <c r="K1260">
        <v>7</v>
      </c>
      <c r="L1260">
        <v>18.239999999999998</v>
      </c>
      <c r="M1260">
        <v>2352000</v>
      </c>
      <c r="N1260">
        <v>-48000</v>
      </c>
      <c r="O1260" s="1">
        <v>41381</v>
      </c>
    </row>
    <row r="1261" spans="1:15">
      <c r="A1261" t="str">
        <f t="shared" si="19"/>
        <v>NMDCCE127.5</v>
      </c>
      <c r="B1261" t="s">
        <v>330</v>
      </c>
      <c r="C1261" s="1">
        <v>41389</v>
      </c>
      <c r="D1261">
        <v>127.5</v>
      </c>
      <c r="E1261" t="s">
        <v>127</v>
      </c>
      <c r="F1261">
        <v>3.3</v>
      </c>
      <c r="G1261">
        <v>3.4</v>
      </c>
      <c r="H1261">
        <v>2.2999999999999998</v>
      </c>
      <c r="I1261">
        <v>2.2999999999999998</v>
      </c>
      <c r="J1261">
        <v>2.2999999999999998</v>
      </c>
      <c r="K1261">
        <v>7</v>
      </c>
      <c r="L1261">
        <v>18.25</v>
      </c>
      <c r="M1261">
        <v>42000</v>
      </c>
      <c r="N1261">
        <v>4000</v>
      </c>
      <c r="O1261" s="1">
        <v>41381</v>
      </c>
    </row>
    <row r="1262" spans="1:15">
      <c r="A1262" t="str">
        <f t="shared" si="19"/>
        <v>NTPCCE142.5</v>
      </c>
      <c r="B1262" t="s">
        <v>298</v>
      </c>
      <c r="C1262" s="1">
        <v>41389</v>
      </c>
      <c r="D1262">
        <v>142.5</v>
      </c>
      <c r="E1262" t="s">
        <v>127</v>
      </c>
      <c r="F1262">
        <v>3</v>
      </c>
      <c r="G1262">
        <v>4.25</v>
      </c>
      <c r="H1262">
        <v>3</v>
      </c>
      <c r="I1262">
        <v>3.2</v>
      </c>
      <c r="J1262">
        <v>3.2</v>
      </c>
      <c r="K1262">
        <v>7</v>
      </c>
      <c r="L1262">
        <v>20.45</v>
      </c>
      <c r="M1262">
        <v>40000</v>
      </c>
      <c r="N1262">
        <v>-8000</v>
      </c>
      <c r="O1262" s="1">
        <v>41381</v>
      </c>
    </row>
    <row r="1263" spans="1:15">
      <c r="A1263" t="str">
        <f t="shared" si="19"/>
        <v>ORIENTBANKCE260</v>
      </c>
      <c r="B1263" t="s">
        <v>420</v>
      </c>
      <c r="C1263" s="1">
        <v>41389</v>
      </c>
      <c r="D1263">
        <v>260</v>
      </c>
      <c r="E1263" t="s">
        <v>127</v>
      </c>
      <c r="F1263">
        <v>7</v>
      </c>
      <c r="G1263">
        <v>8.9</v>
      </c>
      <c r="H1263">
        <v>5</v>
      </c>
      <c r="I1263">
        <v>5</v>
      </c>
      <c r="J1263">
        <v>5</v>
      </c>
      <c r="K1263">
        <v>7</v>
      </c>
      <c r="L1263">
        <v>18.66</v>
      </c>
      <c r="M1263">
        <v>22000</v>
      </c>
      <c r="N1263">
        <v>0</v>
      </c>
      <c r="O1263" s="1">
        <v>41381</v>
      </c>
    </row>
    <row r="1264" spans="1:15">
      <c r="A1264" t="str">
        <f t="shared" si="19"/>
        <v>ORIENTBANKCE270</v>
      </c>
      <c r="B1264" t="s">
        <v>420</v>
      </c>
      <c r="C1264" s="1">
        <v>41389</v>
      </c>
      <c r="D1264">
        <v>270</v>
      </c>
      <c r="E1264" t="s">
        <v>127</v>
      </c>
      <c r="F1264">
        <v>2.75</v>
      </c>
      <c r="G1264">
        <v>5</v>
      </c>
      <c r="H1264">
        <v>2.65</v>
      </c>
      <c r="I1264">
        <v>2.65</v>
      </c>
      <c r="J1264">
        <v>2.65</v>
      </c>
      <c r="K1264">
        <v>7</v>
      </c>
      <c r="L1264">
        <v>19.13</v>
      </c>
      <c r="M1264">
        <v>16000</v>
      </c>
      <c r="N1264">
        <v>3000</v>
      </c>
      <c r="O1264" s="1">
        <v>41381</v>
      </c>
    </row>
    <row r="1265" spans="1:15">
      <c r="A1265" t="str">
        <f t="shared" si="19"/>
        <v>RAYMONDCE270</v>
      </c>
      <c r="B1265" t="s">
        <v>422</v>
      </c>
      <c r="C1265" s="1">
        <v>41389</v>
      </c>
      <c r="D1265">
        <v>270</v>
      </c>
      <c r="E1265" t="s">
        <v>127</v>
      </c>
      <c r="F1265">
        <v>6.65</v>
      </c>
      <c r="G1265">
        <v>8.4</v>
      </c>
      <c r="H1265">
        <v>5.75</v>
      </c>
      <c r="I1265">
        <v>7.5</v>
      </c>
      <c r="J1265">
        <v>7.5</v>
      </c>
      <c r="K1265">
        <v>7</v>
      </c>
      <c r="L1265">
        <v>19.36</v>
      </c>
      <c r="M1265">
        <v>11000</v>
      </c>
      <c r="N1265">
        <v>-2000</v>
      </c>
      <c r="O1265" s="1">
        <v>41381</v>
      </c>
    </row>
    <row r="1266" spans="1:15">
      <c r="A1266" t="str">
        <f t="shared" si="19"/>
        <v>RPOWERCE90</v>
      </c>
      <c r="B1266" t="s">
        <v>315</v>
      </c>
      <c r="C1266" s="1">
        <v>41389</v>
      </c>
      <c r="D1266">
        <v>90</v>
      </c>
      <c r="E1266" t="s">
        <v>127</v>
      </c>
      <c r="F1266">
        <v>0.1</v>
      </c>
      <c r="G1266">
        <v>0.1</v>
      </c>
      <c r="H1266">
        <v>0.05</v>
      </c>
      <c r="I1266">
        <v>0.05</v>
      </c>
      <c r="J1266">
        <v>0.05</v>
      </c>
      <c r="K1266">
        <v>7</v>
      </c>
      <c r="L1266">
        <v>25.22</v>
      </c>
      <c r="M1266">
        <v>160000</v>
      </c>
      <c r="N1266">
        <v>0</v>
      </c>
      <c r="O1266" s="1">
        <v>41381</v>
      </c>
    </row>
    <row r="1267" spans="1:15">
      <c r="A1267" t="str">
        <f t="shared" si="19"/>
        <v>SAILCE55</v>
      </c>
      <c r="B1267" t="s">
        <v>313</v>
      </c>
      <c r="C1267" s="1">
        <v>41389</v>
      </c>
      <c r="D1267">
        <v>55</v>
      </c>
      <c r="E1267" t="s">
        <v>127</v>
      </c>
      <c r="F1267">
        <v>6</v>
      </c>
      <c r="G1267">
        <v>6.75</v>
      </c>
      <c r="H1267">
        <v>5.95</v>
      </c>
      <c r="I1267">
        <v>6</v>
      </c>
      <c r="J1267">
        <v>6</v>
      </c>
      <c r="K1267">
        <v>7</v>
      </c>
      <c r="L1267">
        <v>17.149999999999999</v>
      </c>
      <c r="M1267">
        <v>28000</v>
      </c>
      <c r="N1267">
        <v>-8000</v>
      </c>
      <c r="O1267" s="1">
        <v>41381</v>
      </c>
    </row>
    <row r="1268" spans="1:15">
      <c r="A1268" t="str">
        <f t="shared" si="19"/>
        <v>SYNDIBANKPE110</v>
      </c>
      <c r="B1268" t="s">
        <v>384</v>
      </c>
      <c r="C1268" s="1">
        <v>41389</v>
      </c>
      <c r="D1268">
        <v>110</v>
      </c>
      <c r="E1268" t="s">
        <v>261</v>
      </c>
      <c r="F1268">
        <v>0.6</v>
      </c>
      <c r="G1268">
        <v>1.4</v>
      </c>
      <c r="H1268">
        <v>0.6</v>
      </c>
      <c r="I1268">
        <v>1.4</v>
      </c>
      <c r="J1268">
        <v>1.4</v>
      </c>
      <c r="K1268">
        <v>7</v>
      </c>
      <c r="L1268">
        <v>31.06</v>
      </c>
      <c r="M1268">
        <v>64000</v>
      </c>
      <c r="N1268">
        <v>0</v>
      </c>
      <c r="O1268" s="1">
        <v>41381</v>
      </c>
    </row>
    <row r="1269" spans="1:15">
      <c r="A1269" t="str">
        <f t="shared" si="19"/>
        <v>TATACOMMCE230</v>
      </c>
      <c r="B1269" t="s">
        <v>426</v>
      </c>
      <c r="C1269" s="1">
        <v>41389</v>
      </c>
      <c r="D1269">
        <v>230</v>
      </c>
      <c r="E1269" t="s">
        <v>127</v>
      </c>
      <c r="F1269">
        <v>5</v>
      </c>
      <c r="G1269">
        <v>6.6</v>
      </c>
      <c r="H1269">
        <v>5</v>
      </c>
      <c r="I1269">
        <v>6.6</v>
      </c>
      <c r="J1269">
        <v>6.6</v>
      </c>
      <c r="K1269">
        <v>7</v>
      </c>
      <c r="L1269">
        <v>16.5</v>
      </c>
      <c r="M1269">
        <v>28000</v>
      </c>
      <c r="N1269">
        <v>-2000</v>
      </c>
      <c r="O1269" s="1">
        <v>41381</v>
      </c>
    </row>
    <row r="1270" spans="1:15">
      <c r="A1270" t="str">
        <f t="shared" si="19"/>
        <v>TATAGLOBALPE125</v>
      </c>
      <c r="B1270" t="s">
        <v>335</v>
      </c>
      <c r="C1270" s="1">
        <v>41389</v>
      </c>
      <c r="D1270">
        <v>125</v>
      </c>
      <c r="E1270" t="s">
        <v>261</v>
      </c>
      <c r="F1270">
        <v>0.4</v>
      </c>
      <c r="G1270">
        <v>0.4</v>
      </c>
      <c r="H1270">
        <v>0.2</v>
      </c>
      <c r="I1270">
        <v>0.2</v>
      </c>
      <c r="J1270">
        <v>0.2</v>
      </c>
      <c r="K1270">
        <v>7</v>
      </c>
      <c r="L1270">
        <v>17.53</v>
      </c>
      <c r="M1270">
        <v>68000</v>
      </c>
      <c r="N1270">
        <v>6000</v>
      </c>
      <c r="O1270" s="1">
        <v>41381</v>
      </c>
    </row>
    <row r="1271" spans="1:15">
      <c r="A1271" t="str">
        <f t="shared" si="19"/>
        <v>TATAPOWERPE90</v>
      </c>
      <c r="B1271" t="s">
        <v>362</v>
      </c>
      <c r="C1271" s="1">
        <v>41389</v>
      </c>
      <c r="D1271">
        <v>90</v>
      </c>
      <c r="E1271" t="s">
        <v>261</v>
      </c>
      <c r="F1271">
        <v>0.2</v>
      </c>
      <c r="G1271">
        <v>0.4</v>
      </c>
      <c r="H1271">
        <v>0.2</v>
      </c>
      <c r="I1271">
        <v>0.4</v>
      </c>
      <c r="J1271">
        <v>0.4</v>
      </c>
      <c r="K1271">
        <v>7</v>
      </c>
      <c r="L1271">
        <v>25.29</v>
      </c>
      <c r="M1271">
        <v>92000</v>
      </c>
      <c r="N1271">
        <v>8000</v>
      </c>
      <c r="O1271" s="1">
        <v>41381</v>
      </c>
    </row>
    <row r="1272" spans="1:15">
      <c r="A1272" t="str">
        <f t="shared" si="19"/>
        <v>TATASTEELPE360</v>
      </c>
      <c r="B1272" t="s">
        <v>292</v>
      </c>
      <c r="C1272" s="1">
        <v>41389</v>
      </c>
      <c r="D1272">
        <v>360</v>
      </c>
      <c r="E1272" t="s">
        <v>261</v>
      </c>
      <c r="F1272">
        <v>56</v>
      </c>
      <c r="G1272">
        <v>62.15</v>
      </c>
      <c r="H1272">
        <v>56</v>
      </c>
      <c r="I1272">
        <v>59</v>
      </c>
      <c r="J1272">
        <v>59</v>
      </c>
      <c r="K1272">
        <v>7</v>
      </c>
      <c r="L1272">
        <v>29.42</v>
      </c>
      <c r="M1272">
        <v>178000</v>
      </c>
      <c r="N1272">
        <v>3000</v>
      </c>
      <c r="O1272" s="1">
        <v>41381</v>
      </c>
    </row>
    <row r="1273" spans="1:15">
      <c r="A1273" t="str">
        <f t="shared" si="19"/>
        <v>TECHMPE940</v>
      </c>
      <c r="B1273" t="s">
        <v>358</v>
      </c>
      <c r="C1273" s="1">
        <v>41389</v>
      </c>
      <c r="D1273">
        <v>940</v>
      </c>
      <c r="E1273" t="s">
        <v>261</v>
      </c>
      <c r="F1273">
        <v>10.8</v>
      </c>
      <c r="G1273">
        <v>19</v>
      </c>
      <c r="H1273">
        <v>10.8</v>
      </c>
      <c r="I1273">
        <v>17.7</v>
      </c>
      <c r="J1273">
        <v>17.7</v>
      </c>
      <c r="K1273">
        <v>7</v>
      </c>
      <c r="L1273">
        <v>16.690000000000001</v>
      </c>
      <c r="M1273">
        <v>6000</v>
      </c>
      <c r="N1273">
        <v>1250</v>
      </c>
      <c r="O1273" s="1">
        <v>41381</v>
      </c>
    </row>
    <row r="1274" spans="1:15">
      <c r="A1274" t="str">
        <f t="shared" si="19"/>
        <v>TITANPE260</v>
      </c>
      <c r="B1274" t="s">
        <v>334</v>
      </c>
      <c r="C1274" s="1">
        <v>41389</v>
      </c>
      <c r="D1274">
        <v>260</v>
      </c>
      <c r="E1274" t="s">
        <v>261</v>
      </c>
      <c r="F1274">
        <v>14.1</v>
      </c>
      <c r="G1274">
        <v>16.45</v>
      </c>
      <c r="H1274">
        <v>14.1</v>
      </c>
      <c r="I1274">
        <v>16.45</v>
      </c>
      <c r="J1274">
        <v>16.45</v>
      </c>
      <c r="K1274">
        <v>7</v>
      </c>
      <c r="L1274">
        <v>19.239999999999998</v>
      </c>
      <c r="M1274">
        <v>27000</v>
      </c>
      <c r="N1274">
        <v>0</v>
      </c>
      <c r="O1274" s="1">
        <v>41381</v>
      </c>
    </row>
    <row r="1275" spans="1:15">
      <c r="A1275" t="str">
        <f t="shared" si="19"/>
        <v>ULTRACEMCOCE1900</v>
      </c>
      <c r="B1275" t="s">
        <v>427</v>
      </c>
      <c r="C1275" s="1">
        <v>41389</v>
      </c>
      <c r="D1275">
        <v>1900</v>
      </c>
      <c r="E1275" t="s">
        <v>127</v>
      </c>
      <c r="F1275">
        <v>28.2</v>
      </c>
      <c r="G1275">
        <v>32.049999999999997</v>
      </c>
      <c r="H1275">
        <v>28.2</v>
      </c>
      <c r="I1275">
        <v>32.049999999999997</v>
      </c>
      <c r="J1275">
        <v>32.049999999999997</v>
      </c>
      <c r="K1275">
        <v>7</v>
      </c>
      <c r="L1275">
        <v>16.88</v>
      </c>
      <c r="M1275">
        <v>3000</v>
      </c>
      <c r="N1275">
        <v>0</v>
      </c>
      <c r="O1275" s="1">
        <v>41381</v>
      </c>
    </row>
    <row r="1276" spans="1:15">
      <c r="A1276" t="str">
        <f t="shared" si="19"/>
        <v>UNIPHOSPE130</v>
      </c>
      <c r="B1276" t="s">
        <v>428</v>
      </c>
      <c r="C1276" s="1">
        <v>41389</v>
      </c>
      <c r="D1276">
        <v>130</v>
      </c>
      <c r="E1276" t="s">
        <v>261</v>
      </c>
      <c r="F1276">
        <v>5.45</v>
      </c>
      <c r="G1276">
        <v>7.5</v>
      </c>
      <c r="H1276">
        <v>5.0999999999999996</v>
      </c>
      <c r="I1276">
        <v>7.5</v>
      </c>
      <c r="J1276">
        <v>7.5</v>
      </c>
      <c r="K1276">
        <v>7</v>
      </c>
      <c r="L1276">
        <v>18.97</v>
      </c>
      <c r="M1276">
        <v>16000</v>
      </c>
      <c r="N1276">
        <v>8000</v>
      </c>
      <c r="O1276" s="1">
        <v>41381</v>
      </c>
    </row>
    <row r="1277" spans="1:15">
      <c r="A1277" t="str">
        <f t="shared" si="19"/>
        <v>VOLTASPE80</v>
      </c>
      <c r="B1277" t="s">
        <v>378</v>
      </c>
      <c r="C1277" s="1">
        <v>41389</v>
      </c>
      <c r="D1277">
        <v>80</v>
      </c>
      <c r="E1277" t="s">
        <v>261</v>
      </c>
      <c r="F1277">
        <v>2</v>
      </c>
      <c r="G1277">
        <v>2.2000000000000002</v>
      </c>
      <c r="H1277">
        <v>1.65</v>
      </c>
      <c r="I1277">
        <v>2</v>
      </c>
      <c r="J1277">
        <v>2</v>
      </c>
      <c r="K1277">
        <v>7</v>
      </c>
      <c r="L1277">
        <v>11.47</v>
      </c>
      <c r="M1277">
        <v>34000</v>
      </c>
      <c r="N1277">
        <v>4000</v>
      </c>
      <c r="O1277" s="1">
        <v>41381</v>
      </c>
    </row>
    <row r="1278" spans="1:15">
      <c r="A1278" t="str">
        <f t="shared" si="19"/>
        <v>ACCPE1140</v>
      </c>
      <c r="B1278" t="s">
        <v>338</v>
      </c>
      <c r="C1278" s="1">
        <v>41389</v>
      </c>
      <c r="D1278">
        <v>1140</v>
      </c>
      <c r="E1278" t="s">
        <v>261</v>
      </c>
      <c r="F1278">
        <v>4.0999999999999996</v>
      </c>
      <c r="G1278">
        <v>4.3</v>
      </c>
      <c r="H1278">
        <v>3.3</v>
      </c>
      <c r="I1278">
        <v>4.3</v>
      </c>
      <c r="J1278">
        <v>4.3</v>
      </c>
      <c r="K1278">
        <v>6</v>
      </c>
      <c r="L1278">
        <v>17.16</v>
      </c>
      <c r="M1278">
        <v>4750</v>
      </c>
      <c r="N1278">
        <v>0</v>
      </c>
      <c r="O1278" s="1">
        <v>41381</v>
      </c>
    </row>
    <row r="1279" spans="1:15">
      <c r="A1279" t="str">
        <f t="shared" si="19"/>
        <v>ADANIPORTSCE140</v>
      </c>
      <c r="B1279" t="s">
        <v>268</v>
      </c>
      <c r="C1279" s="1">
        <v>41389</v>
      </c>
      <c r="D1279">
        <v>140</v>
      </c>
      <c r="E1279" t="s">
        <v>127</v>
      </c>
      <c r="F1279">
        <v>6.7</v>
      </c>
      <c r="G1279">
        <v>6.7</v>
      </c>
      <c r="H1279">
        <v>5.05</v>
      </c>
      <c r="I1279">
        <v>5.75</v>
      </c>
      <c r="J1279">
        <v>5.75</v>
      </c>
      <c r="K1279">
        <v>6</v>
      </c>
      <c r="L1279">
        <v>17.510000000000002</v>
      </c>
      <c r="M1279">
        <v>24000</v>
      </c>
      <c r="N1279">
        <v>8000</v>
      </c>
      <c r="O1279" s="1">
        <v>41381</v>
      </c>
    </row>
    <row r="1280" spans="1:15">
      <c r="A1280" t="str">
        <f t="shared" si="19"/>
        <v>ADANIPOWERPE50</v>
      </c>
      <c r="B1280" t="s">
        <v>402</v>
      </c>
      <c r="C1280" s="1">
        <v>41389</v>
      </c>
      <c r="D1280">
        <v>50</v>
      </c>
      <c r="E1280" t="s">
        <v>261</v>
      </c>
      <c r="F1280">
        <v>2.9</v>
      </c>
      <c r="G1280">
        <v>2.9</v>
      </c>
      <c r="H1280">
        <v>2.1</v>
      </c>
      <c r="I1280">
        <v>2.2000000000000002</v>
      </c>
      <c r="J1280">
        <v>2.2000000000000002</v>
      </c>
      <c r="K1280">
        <v>6</v>
      </c>
      <c r="L1280">
        <v>25.09</v>
      </c>
      <c r="M1280">
        <v>104000</v>
      </c>
      <c r="N1280">
        <v>48000</v>
      </c>
      <c r="O1280" s="1">
        <v>41381</v>
      </c>
    </row>
    <row r="1281" spans="1:15">
      <c r="A1281" t="str">
        <f t="shared" si="19"/>
        <v>ASHOKLEYPE22.5</v>
      </c>
      <c r="B1281" t="s">
        <v>349</v>
      </c>
      <c r="C1281" s="1">
        <v>41389</v>
      </c>
      <c r="D1281">
        <v>22.5</v>
      </c>
      <c r="E1281" t="s">
        <v>261</v>
      </c>
      <c r="F1281">
        <v>0.55000000000000004</v>
      </c>
      <c r="G1281">
        <v>0.7</v>
      </c>
      <c r="H1281">
        <v>0.55000000000000004</v>
      </c>
      <c r="I1281">
        <v>0.6</v>
      </c>
      <c r="J1281">
        <v>0.6</v>
      </c>
      <c r="K1281">
        <v>6</v>
      </c>
      <c r="L1281">
        <v>12.47</v>
      </c>
      <c r="M1281">
        <v>396000</v>
      </c>
      <c r="N1281">
        <v>-9000</v>
      </c>
      <c r="O1281" s="1">
        <v>41381</v>
      </c>
    </row>
    <row r="1282" spans="1:15">
      <c r="A1282" t="str">
        <f t="shared" si="19"/>
        <v>AUROPHARMAPE140</v>
      </c>
      <c r="B1282" t="s">
        <v>340</v>
      </c>
      <c r="C1282" s="1">
        <v>41389</v>
      </c>
      <c r="D1282">
        <v>140</v>
      </c>
      <c r="E1282" t="s">
        <v>261</v>
      </c>
      <c r="F1282">
        <v>0.1</v>
      </c>
      <c r="G1282">
        <v>0.2</v>
      </c>
      <c r="H1282">
        <v>0.1</v>
      </c>
      <c r="I1282">
        <v>0.2</v>
      </c>
      <c r="J1282">
        <v>0.2</v>
      </c>
      <c r="K1282">
        <v>6</v>
      </c>
      <c r="L1282">
        <v>16.82</v>
      </c>
      <c r="M1282">
        <v>192000</v>
      </c>
      <c r="N1282">
        <v>-2000</v>
      </c>
      <c r="O1282" s="1">
        <v>41381</v>
      </c>
    </row>
    <row r="1283" spans="1:15">
      <c r="A1283" t="str">
        <f t="shared" ref="A1283:A1346" si="20">B1283&amp;E1283&amp;D1283</f>
        <v>CAIRNPE275</v>
      </c>
      <c r="B1283" t="s">
        <v>312</v>
      </c>
      <c r="C1283" s="1">
        <v>41389</v>
      </c>
      <c r="D1283">
        <v>275</v>
      </c>
      <c r="E1283" t="s">
        <v>261</v>
      </c>
      <c r="F1283">
        <v>1.75</v>
      </c>
      <c r="G1283">
        <v>1.8</v>
      </c>
      <c r="H1283">
        <v>1.3</v>
      </c>
      <c r="I1283">
        <v>1.3</v>
      </c>
      <c r="J1283">
        <v>1.3</v>
      </c>
      <c r="K1283">
        <v>6</v>
      </c>
      <c r="L1283">
        <v>16.59</v>
      </c>
      <c r="M1283">
        <v>24000</v>
      </c>
      <c r="N1283">
        <v>2000</v>
      </c>
      <c r="O1283" s="1">
        <v>41381</v>
      </c>
    </row>
    <row r="1284" spans="1:15">
      <c r="A1284" t="str">
        <f t="shared" si="20"/>
        <v>CENTURYTEXPE300</v>
      </c>
      <c r="B1284" t="s">
        <v>267</v>
      </c>
      <c r="C1284" s="1">
        <v>41389</v>
      </c>
      <c r="D1284">
        <v>300</v>
      </c>
      <c r="E1284" t="s">
        <v>261</v>
      </c>
      <c r="F1284">
        <v>8.9499999999999993</v>
      </c>
      <c r="G1284">
        <v>11.25</v>
      </c>
      <c r="H1284">
        <v>8.25</v>
      </c>
      <c r="I1284">
        <v>11.25</v>
      </c>
      <c r="J1284">
        <v>11.25</v>
      </c>
      <c r="K1284">
        <v>6</v>
      </c>
      <c r="L1284">
        <v>18.55</v>
      </c>
      <c r="M1284">
        <v>28000</v>
      </c>
      <c r="N1284">
        <v>0</v>
      </c>
      <c r="O1284" s="1">
        <v>41381</v>
      </c>
    </row>
    <row r="1285" spans="1:15">
      <c r="A1285" t="str">
        <f t="shared" si="20"/>
        <v>COALINDIACE290</v>
      </c>
      <c r="B1285" t="s">
        <v>324</v>
      </c>
      <c r="C1285" s="1">
        <v>41389</v>
      </c>
      <c r="D1285">
        <v>290</v>
      </c>
      <c r="E1285" t="s">
        <v>127</v>
      </c>
      <c r="F1285">
        <v>9.8000000000000007</v>
      </c>
      <c r="G1285">
        <v>12.5</v>
      </c>
      <c r="H1285">
        <v>9</v>
      </c>
      <c r="I1285">
        <v>9.25</v>
      </c>
      <c r="J1285">
        <v>9.25</v>
      </c>
      <c r="K1285">
        <v>6</v>
      </c>
      <c r="L1285">
        <v>18.04</v>
      </c>
      <c r="M1285">
        <v>4000</v>
      </c>
      <c r="N1285">
        <v>0</v>
      </c>
      <c r="O1285" s="1">
        <v>41381</v>
      </c>
    </row>
    <row r="1286" spans="1:15">
      <c r="A1286" t="str">
        <f t="shared" si="20"/>
        <v>CROMPGREAVPE85</v>
      </c>
      <c r="B1286" t="s">
        <v>355</v>
      </c>
      <c r="C1286" s="1">
        <v>41389</v>
      </c>
      <c r="D1286">
        <v>85</v>
      </c>
      <c r="E1286" t="s">
        <v>261</v>
      </c>
      <c r="F1286">
        <v>0.4</v>
      </c>
      <c r="G1286">
        <v>0.5</v>
      </c>
      <c r="H1286">
        <v>0.3</v>
      </c>
      <c r="I1286">
        <v>0.5</v>
      </c>
      <c r="J1286">
        <v>0.5</v>
      </c>
      <c r="K1286">
        <v>6</v>
      </c>
      <c r="L1286">
        <v>10.24</v>
      </c>
      <c r="M1286">
        <v>104000</v>
      </c>
      <c r="N1286">
        <v>2000</v>
      </c>
      <c r="O1286" s="1">
        <v>41381</v>
      </c>
    </row>
    <row r="1287" spans="1:15">
      <c r="A1287" t="str">
        <f t="shared" si="20"/>
        <v>DRREDDYCE2000</v>
      </c>
      <c r="B1287" t="s">
        <v>371</v>
      </c>
      <c r="C1287" s="1">
        <v>41389</v>
      </c>
      <c r="D1287">
        <v>2000</v>
      </c>
      <c r="E1287" t="s">
        <v>127</v>
      </c>
      <c r="F1287">
        <v>5</v>
      </c>
      <c r="G1287">
        <v>8</v>
      </c>
      <c r="H1287">
        <v>5</v>
      </c>
      <c r="I1287">
        <v>8</v>
      </c>
      <c r="J1287">
        <v>8</v>
      </c>
      <c r="K1287">
        <v>6</v>
      </c>
      <c r="L1287">
        <v>15.05</v>
      </c>
      <c r="M1287">
        <v>4625</v>
      </c>
      <c r="N1287">
        <v>-500</v>
      </c>
      <c r="O1287" s="1">
        <v>41381</v>
      </c>
    </row>
    <row r="1288" spans="1:15">
      <c r="A1288" t="str">
        <f t="shared" si="20"/>
        <v>DRREDDYPE1920</v>
      </c>
      <c r="B1288" t="s">
        <v>371</v>
      </c>
      <c r="C1288" s="1">
        <v>41389</v>
      </c>
      <c r="D1288">
        <v>1920</v>
      </c>
      <c r="E1288" t="s">
        <v>261</v>
      </c>
      <c r="F1288">
        <v>36.9</v>
      </c>
      <c r="G1288">
        <v>60.25</v>
      </c>
      <c r="H1288">
        <v>36.9</v>
      </c>
      <c r="I1288">
        <v>60.25</v>
      </c>
      <c r="J1288">
        <v>60.25</v>
      </c>
      <c r="K1288">
        <v>6</v>
      </c>
      <c r="L1288">
        <v>14.73</v>
      </c>
      <c r="M1288">
        <v>1000</v>
      </c>
      <c r="N1288">
        <v>500</v>
      </c>
      <c r="O1288" s="1">
        <v>41381</v>
      </c>
    </row>
    <row r="1289" spans="1:15">
      <c r="A1289" t="str">
        <f t="shared" si="20"/>
        <v>FEDERALBNKCE440</v>
      </c>
      <c r="B1289" t="s">
        <v>409</v>
      </c>
      <c r="C1289" s="1">
        <v>41389</v>
      </c>
      <c r="D1289">
        <v>440</v>
      </c>
      <c r="E1289" t="s">
        <v>127</v>
      </c>
      <c r="F1289">
        <v>17.5</v>
      </c>
      <c r="G1289">
        <v>17.5</v>
      </c>
      <c r="H1289">
        <v>6.1</v>
      </c>
      <c r="I1289">
        <v>7.5</v>
      </c>
      <c r="J1289">
        <v>7.5</v>
      </c>
      <c r="K1289">
        <v>6</v>
      </c>
      <c r="L1289">
        <v>13.48</v>
      </c>
      <c r="M1289">
        <v>4500</v>
      </c>
      <c r="N1289">
        <v>1000</v>
      </c>
      <c r="O1289" s="1">
        <v>41381</v>
      </c>
    </row>
    <row r="1290" spans="1:15">
      <c r="A1290" t="str">
        <f t="shared" si="20"/>
        <v>GMRINFRACE20</v>
      </c>
      <c r="B1290" t="s">
        <v>332</v>
      </c>
      <c r="C1290" s="1">
        <v>41389</v>
      </c>
      <c r="D1290">
        <v>20</v>
      </c>
      <c r="E1290" t="s">
        <v>127</v>
      </c>
      <c r="F1290">
        <v>2.95</v>
      </c>
      <c r="G1290">
        <v>2.95</v>
      </c>
      <c r="H1290">
        <v>1.9</v>
      </c>
      <c r="I1290">
        <v>2.1</v>
      </c>
      <c r="J1290">
        <v>2.1</v>
      </c>
      <c r="K1290">
        <v>6</v>
      </c>
      <c r="L1290">
        <v>13.38</v>
      </c>
      <c r="M1290">
        <v>1180000</v>
      </c>
      <c r="N1290">
        <v>-20000</v>
      </c>
      <c r="O1290" s="1">
        <v>41381</v>
      </c>
    </row>
    <row r="1291" spans="1:15">
      <c r="A1291" t="str">
        <f t="shared" si="20"/>
        <v>HCLTECHPE660</v>
      </c>
      <c r="B1291" t="s">
        <v>337</v>
      </c>
      <c r="C1291" s="1">
        <v>41389</v>
      </c>
      <c r="D1291">
        <v>660</v>
      </c>
      <c r="E1291" t="s">
        <v>261</v>
      </c>
      <c r="F1291">
        <v>0.65</v>
      </c>
      <c r="G1291">
        <v>0.85</v>
      </c>
      <c r="H1291">
        <v>0.5</v>
      </c>
      <c r="I1291">
        <v>0.8</v>
      </c>
      <c r="J1291">
        <v>0.8</v>
      </c>
      <c r="K1291">
        <v>6</v>
      </c>
      <c r="L1291">
        <v>19.82</v>
      </c>
      <c r="M1291">
        <v>1000</v>
      </c>
      <c r="N1291">
        <v>0</v>
      </c>
      <c r="O1291" s="1">
        <v>41381</v>
      </c>
    </row>
    <row r="1292" spans="1:15">
      <c r="A1292" t="str">
        <f t="shared" si="20"/>
        <v>HDILPE47.5</v>
      </c>
      <c r="B1292" t="s">
        <v>297</v>
      </c>
      <c r="C1292" s="1">
        <v>41389</v>
      </c>
      <c r="D1292">
        <v>47.5</v>
      </c>
      <c r="E1292" t="s">
        <v>261</v>
      </c>
      <c r="F1292">
        <v>0.7</v>
      </c>
      <c r="G1292">
        <v>0.95</v>
      </c>
      <c r="H1292">
        <v>0.7</v>
      </c>
      <c r="I1292">
        <v>0.8</v>
      </c>
      <c r="J1292">
        <v>0.8</v>
      </c>
      <c r="K1292">
        <v>6</v>
      </c>
      <c r="L1292">
        <v>11.6</v>
      </c>
      <c r="M1292">
        <v>172000</v>
      </c>
      <c r="N1292">
        <v>-8000</v>
      </c>
      <c r="O1292" s="1">
        <v>41381</v>
      </c>
    </row>
    <row r="1293" spans="1:15">
      <c r="A1293" t="str">
        <f t="shared" si="20"/>
        <v>HEROMOTOCOPE1540</v>
      </c>
      <c r="B1293" t="s">
        <v>135</v>
      </c>
      <c r="C1293" s="1">
        <v>41389</v>
      </c>
      <c r="D1293">
        <v>1540</v>
      </c>
      <c r="E1293" t="s">
        <v>261</v>
      </c>
      <c r="F1293">
        <v>53.1</v>
      </c>
      <c r="G1293">
        <v>58.15</v>
      </c>
      <c r="H1293">
        <v>53.1</v>
      </c>
      <c r="I1293">
        <v>58.15</v>
      </c>
      <c r="J1293">
        <v>58.15</v>
      </c>
      <c r="K1293">
        <v>6</v>
      </c>
      <c r="L1293">
        <v>11.96</v>
      </c>
      <c r="M1293">
        <v>1875</v>
      </c>
      <c r="N1293">
        <v>0</v>
      </c>
      <c r="O1293" s="1">
        <v>41381</v>
      </c>
    </row>
    <row r="1294" spans="1:15">
      <c r="A1294" t="str">
        <f t="shared" si="20"/>
        <v>IBREALESTCE50</v>
      </c>
      <c r="B1294" t="s">
        <v>316</v>
      </c>
      <c r="C1294" s="1">
        <v>41389</v>
      </c>
      <c r="D1294">
        <v>50</v>
      </c>
      <c r="E1294" t="s">
        <v>127</v>
      </c>
      <c r="F1294">
        <v>10.199999999999999</v>
      </c>
      <c r="G1294">
        <v>10.55</v>
      </c>
      <c r="H1294">
        <v>10.199999999999999</v>
      </c>
      <c r="I1294">
        <v>10.55</v>
      </c>
      <c r="J1294">
        <v>10.55</v>
      </c>
      <c r="K1294">
        <v>6</v>
      </c>
      <c r="L1294">
        <v>14.47</v>
      </c>
      <c r="M1294">
        <v>72000</v>
      </c>
      <c r="N1294">
        <v>-24000</v>
      </c>
      <c r="O1294" s="1">
        <v>41381</v>
      </c>
    </row>
    <row r="1295" spans="1:15">
      <c r="A1295" t="str">
        <f t="shared" si="20"/>
        <v>IDBICE80</v>
      </c>
      <c r="B1295" t="s">
        <v>373</v>
      </c>
      <c r="C1295" s="1">
        <v>41389</v>
      </c>
      <c r="D1295">
        <v>80</v>
      </c>
      <c r="E1295" t="s">
        <v>127</v>
      </c>
      <c r="F1295">
        <v>5.9</v>
      </c>
      <c r="G1295">
        <v>6.8</v>
      </c>
      <c r="H1295">
        <v>4.25</v>
      </c>
      <c r="I1295">
        <v>4.25</v>
      </c>
      <c r="J1295">
        <v>4.25</v>
      </c>
      <c r="K1295">
        <v>6</v>
      </c>
      <c r="L1295">
        <v>20.64</v>
      </c>
      <c r="M1295">
        <v>120000</v>
      </c>
      <c r="N1295">
        <v>-8000</v>
      </c>
      <c r="O1295" s="1">
        <v>41381</v>
      </c>
    </row>
    <row r="1296" spans="1:15">
      <c r="A1296" t="str">
        <f t="shared" si="20"/>
        <v>IGLCE295</v>
      </c>
      <c r="B1296" t="s">
        <v>376</v>
      </c>
      <c r="C1296" s="1">
        <v>41389</v>
      </c>
      <c r="D1296">
        <v>295</v>
      </c>
      <c r="E1296" t="s">
        <v>127</v>
      </c>
      <c r="F1296">
        <v>7</v>
      </c>
      <c r="G1296">
        <v>7</v>
      </c>
      <c r="H1296">
        <v>4.1500000000000004</v>
      </c>
      <c r="I1296">
        <v>4.1500000000000004</v>
      </c>
      <c r="J1296">
        <v>4.1500000000000004</v>
      </c>
      <c r="K1296">
        <v>6</v>
      </c>
      <c r="L1296">
        <v>18.02</v>
      </c>
      <c r="M1296">
        <v>13000</v>
      </c>
      <c r="N1296">
        <v>4000</v>
      </c>
      <c r="O1296" s="1">
        <v>41381</v>
      </c>
    </row>
    <row r="1297" spans="1:15">
      <c r="A1297" t="str">
        <f t="shared" si="20"/>
        <v>INDUSINDBKCE400</v>
      </c>
      <c r="B1297" t="s">
        <v>383</v>
      </c>
      <c r="C1297" s="1">
        <v>41389</v>
      </c>
      <c r="D1297">
        <v>400</v>
      </c>
      <c r="E1297" t="s">
        <v>127</v>
      </c>
      <c r="F1297">
        <v>25</v>
      </c>
      <c r="G1297">
        <v>25</v>
      </c>
      <c r="H1297">
        <v>20.2</v>
      </c>
      <c r="I1297">
        <v>20.2</v>
      </c>
      <c r="J1297">
        <v>20.2</v>
      </c>
      <c r="K1297">
        <v>6</v>
      </c>
      <c r="L1297">
        <v>25.35</v>
      </c>
      <c r="M1297">
        <v>53000</v>
      </c>
      <c r="N1297">
        <v>-2000</v>
      </c>
      <c r="O1297" s="1">
        <v>41381</v>
      </c>
    </row>
    <row r="1298" spans="1:15">
      <c r="A1298" t="str">
        <f t="shared" si="20"/>
        <v>IRBCE140</v>
      </c>
      <c r="B1298" t="s">
        <v>360</v>
      </c>
      <c r="C1298" s="1">
        <v>41389</v>
      </c>
      <c r="D1298">
        <v>140</v>
      </c>
      <c r="E1298" t="s">
        <v>127</v>
      </c>
      <c r="F1298">
        <v>0.35</v>
      </c>
      <c r="G1298">
        <v>0.95</v>
      </c>
      <c r="H1298">
        <v>0.35</v>
      </c>
      <c r="I1298">
        <v>0.45</v>
      </c>
      <c r="J1298">
        <v>0.45</v>
      </c>
      <c r="K1298">
        <v>6</v>
      </c>
      <c r="L1298">
        <v>16.86</v>
      </c>
      <c r="M1298">
        <v>14000</v>
      </c>
      <c r="N1298">
        <v>2000</v>
      </c>
      <c r="O1298" s="1">
        <v>41381</v>
      </c>
    </row>
    <row r="1299" spans="1:15">
      <c r="A1299" t="str">
        <f t="shared" si="20"/>
        <v>ITCPE285</v>
      </c>
      <c r="B1299" t="s">
        <v>300</v>
      </c>
      <c r="C1299" s="1">
        <v>41389</v>
      </c>
      <c r="D1299">
        <v>285</v>
      </c>
      <c r="E1299" t="s">
        <v>261</v>
      </c>
      <c r="F1299">
        <v>0.35</v>
      </c>
      <c r="G1299">
        <v>0.35</v>
      </c>
      <c r="H1299">
        <v>0.25</v>
      </c>
      <c r="I1299">
        <v>0.25</v>
      </c>
      <c r="J1299">
        <v>0.25</v>
      </c>
      <c r="K1299">
        <v>6</v>
      </c>
      <c r="L1299">
        <v>17.12</v>
      </c>
      <c r="M1299">
        <v>131000</v>
      </c>
      <c r="N1299">
        <v>-4000</v>
      </c>
      <c r="O1299" s="1">
        <v>41381</v>
      </c>
    </row>
    <row r="1300" spans="1:15">
      <c r="A1300" t="str">
        <f t="shared" si="20"/>
        <v>JPASSOCIATPE55</v>
      </c>
      <c r="B1300" t="s">
        <v>128</v>
      </c>
      <c r="C1300" s="1">
        <v>41389</v>
      </c>
      <c r="D1300">
        <v>55</v>
      </c>
      <c r="E1300" t="s">
        <v>261</v>
      </c>
      <c r="F1300">
        <v>0.05</v>
      </c>
      <c r="G1300">
        <v>0.05</v>
      </c>
      <c r="H1300">
        <v>0.05</v>
      </c>
      <c r="I1300">
        <v>0.05</v>
      </c>
      <c r="J1300">
        <v>0.05</v>
      </c>
      <c r="K1300">
        <v>6</v>
      </c>
      <c r="L1300">
        <v>13.21</v>
      </c>
      <c r="M1300">
        <v>540000</v>
      </c>
      <c r="N1300">
        <v>-20000</v>
      </c>
      <c r="O1300" s="1">
        <v>41381</v>
      </c>
    </row>
    <row r="1301" spans="1:15">
      <c r="A1301" t="str">
        <f t="shared" si="20"/>
        <v>KTKBANKCE170</v>
      </c>
      <c r="B1301" t="s">
        <v>309</v>
      </c>
      <c r="C1301" s="1">
        <v>41389</v>
      </c>
      <c r="D1301">
        <v>170</v>
      </c>
      <c r="E1301" t="s">
        <v>127</v>
      </c>
      <c r="F1301">
        <v>0.35</v>
      </c>
      <c r="G1301">
        <v>0.45</v>
      </c>
      <c r="H1301">
        <v>0.2</v>
      </c>
      <c r="I1301">
        <v>0.2</v>
      </c>
      <c r="J1301">
        <v>0.2</v>
      </c>
      <c r="K1301">
        <v>6</v>
      </c>
      <c r="L1301">
        <v>40.869999999999997</v>
      </c>
      <c r="M1301">
        <v>92000</v>
      </c>
      <c r="N1301">
        <v>8000</v>
      </c>
      <c r="O1301" s="1">
        <v>41381</v>
      </c>
    </row>
    <row r="1302" spans="1:15">
      <c r="A1302" t="str">
        <f t="shared" si="20"/>
        <v>LUPINCE640</v>
      </c>
      <c r="B1302" t="s">
        <v>354</v>
      </c>
      <c r="C1302" s="1">
        <v>41389</v>
      </c>
      <c r="D1302">
        <v>640</v>
      </c>
      <c r="E1302" t="s">
        <v>127</v>
      </c>
      <c r="F1302">
        <v>25</v>
      </c>
      <c r="G1302">
        <v>35</v>
      </c>
      <c r="H1302">
        <v>25</v>
      </c>
      <c r="I1302">
        <v>35</v>
      </c>
      <c r="J1302">
        <v>35</v>
      </c>
      <c r="K1302">
        <v>6</v>
      </c>
      <c r="L1302">
        <v>20.05</v>
      </c>
      <c r="M1302">
        <v>25000</v>
      </c>
      <c r="N1302">
        <v>500</v>
      </c>
      <c r="O1302" s="1">
        <v>41381</v>
      </c>
    </row>
    <row r="1303" spans="1:15">
      <c r="A1303" t="str">
        <f t="shared" si="20"/>
        <v>M&amp;MPE900</v>
      </c>
      <c r="B1303" t="s">
        <v>311</v>
      </c>
      <c r="C1303" s="1">
        <v>41389</v>
      </c>
      <c r="D1303">
        <v>900</v>
      </c>
      <c r="E1303" t="s">
        <v>261</v>
      </c>
      <c r="F1303">
        <v>36</v>
      </c>
      <c r="G1303">
        <v>36</v>
      </c>
      <c r="H1303">
        <v>21</v>
      </c>
      <c r="I1303">
        <v>29</v>
      </c>
      <c r="J1303">
        <v>29</v>
      </c>
      <c r="K1303">
        <v>6</v>
      </c>
      <c r="L1303">
        <v>27.84</v>
      </c>
      <c r="M1303">
        <v>3000</v>
      </c>
      <c r="N1303">
        <v>1500</v>
      </c>
      <c r="O1303" s="1">
        <v>41381</v>
      </c>
    </row>
    <row r="1304" spans="1:15">
      <c r="A1304" t="str">
        <f t="shared" si="20"/>
        <v>MARUTICE1350</v>
      </c>
      <c r="B1304" t="s">
        <v>307</v>
      </c>
      <c r="C1304" s="1">
        <v>41389</v>
      </c>
      <c r="D1304">
        <v>1350</v>
      </c>
      <c r="E1304" t="s">
        <v>127</v>
      </c>
      <c r="F1304">
        <v>148.94999999999999</v>
      </c>
      <c r="G1304">
        <v>150.65</v>
      </c>
      <c r="H1304">
        <v>145</v>
      </c>
      <c r="I1304">
        <v>145</v>
      </c>
      <c r="J1304">
        <v>145</v>
      </c>
      <c r="K1304">
        <v>6</v>
      </c>
      <c r="L1304">
        <v>22.46</v>
      </c>
      <c r="M1304">
        <v>56000</v>
      </c>
      <c r="N1304">
        <v>-1000</v>
      </c>
      <c r="O1304" s="1">
        <v>41381</v>
      </c>
    </row>
    <row r="1305" spans="1:15">
      <c r="A1305" t="str">
        <f t="shared" si="20"/>
        <v>NMDCCE120</v>
      </c>
      <c r="B1305" t="s">
        <v>330</v>
      </c>
      <c r="C1305" s="1">
        <v>41389</v>
      </c>
      <c r="D1305">
        <v>120</v>
      </c>
      <c r="E1305" t="s">
        <v>127</v>
      </c>
      <c r="F1305">
        <v>9</v>
      </c>
      <c r="G1305">
        <v>9</v>
      </c>
      <c r="H1305">
        <v>7.05</v>
      </c>
      <c r="I1305">
        <v>7.05</v>
      </c>
      <c r="J1305">
        <v>7.05</v>
      </c>
      <c r="K1305">
        <v>6</v>
      </c>
      <c r="L1305">
        <v>15.42</v>
      </c>
      <c r="M1305">
        <v>52000</v>
      </c>
      <c r="N1305">
        <v>-10000</v>
      </c>
      <c r="O1305" s="1">
        <v>41381</v>
      </c>
    </row>
    <row r="1306" spans="1:15">
      <c r="A1306" t="str">
        <f t="shared" si="20"/>
        <v>NTPCPE137.5</v>
      </c>
      <c r="B1306" t="s">
        <v>298</v>
      </c>
      <c r="C1306" s="1">
        <v>41389</v>
      </c>
      <c r="D1306">
        <v>137.5</v>
      </c>
      <c r="E1306" t="s">
        <v>261</v>
      </c>
      <c r="F1306">
        <v>0.35</v>
      </c>
      <c r="G1306">
        <v>0.35</v>
      </c>
      <c r="H1306">
        <v>0.3</v>
      </c>
      <c r="I1306">
        <v>0.3</v>
      </c>
      <c r="J1306">
        <v>0.3</v>
      </c>
      <c r="K1306">
        <v>6</v>
      </c>
      <c r="L1306">
        <v>16.53</v>
      </c>
      <c r="M1306">
        <v>14000</v>
      </c>
      <c r="N1306">
        <v>2000</v>
      </c>
      <c r="O1306" s="1">
        <v>41381</v>
      </c>
    </row>
    <row r="1307" spans="1:15">
      <c r="A1307" t="str">
        <f t="shared" si="20"/>
        <v>PFCCE195</v>
      </c>
      <c r="B1307" t="s">
        <v>319</v>
      </c>
      <c r="C1307" s="1">
        <v>41389</v>
      </c>
      <c r="D1307">
        <v>195</v>
      </c>
      <c r="E1307" t="s">
        <v>127</v>
      </c>
      <c r="F1307">
        <v>4.25</v>
      </c>
      <c r="G1307">
        <v>4.7</v>
      </c>
      <c r="H1307">
        <v>3.55</v>
      </c>
      <c r="I1307">
        <v>3.8</v>
      </c>
      <c r="J1307">
        <v>3.8</v>
      </c>
      <c r="K1307">
        <v>6</v>
      </c>
      <c r="L1307">
        <v>23.88</v>
      </c>
      <c r="M1307">
        <v>12000</v>
      </c>
      <c r="N1307">
        <v>0</v>
      </c>
      <c r="O1307" s="1">
        <v>41381</v>
      </c>
    </row>
    <row r="1308" spans="1:15">
      <c r="A1308" t="str">
        <f t="shared" si="20"/>
        <v>PFCPE185</v>
      </c>
      <c r="B1308" t="s">
        <v>319</v>
      </c>
      <c r="C1308" s="1">
        <v>41389</v>
      </c>
      <c r="D1308">
        <v>185</v>
      </c>
      <c r="E1308" t="s">
        <v>261</v>
      </c>
      <c r="F1308">
        <v>1.1499999999999999</v>
      </c>
      <c r="G1308">
        <v>1.7</v>
      </c>
      <c r="H1308">
        <v>0.55000000000000004</v>
      </c>
      <c r="I1308">
        <v>1.7</v>
      </c>
      <c r="J1308">
        <v>1.7</v>
      </c>
      <c r="K1308">
        <v>6</v>
      </c>
      <c r="L1308">
        <v>22.34</v>
      </c>
      <c r="M1308">
        <v>18000</v>
      </c>
      <c r="N1308">
        <v>-6000</v>
      </c>
      <c r="O1308" s="1">
        <v>41381</v>
      </c>
    </row>
    <row r="1309" spans="1:15">
      <c r="A1309" t="str">
        <f t="shared" si="20"/>
        <v>POWERGRIDCE107.5</v>
      </c>
      <c r="B1309" t="s">
        <v>323</v>
      </c>
      <c r="C1309" s="1">
        <v>41389</v>
      </c>
      <c r="D1309">
        <v>107.5</v>
      </c>
      <c r="E1309" t="s">
        <v>127</v>
      </c>
      <c r="F1309">
        <v>1.5</v>
      </c>
      <c r="G1309">
        <v>1.65</v>
      </c>
      <c r="H1309">
        <v>1.3</v>
      </c>
      <c r="I1309">
        <v>1.3</v>
      </c>
      <c r="J1309">
        <v>1.3</v>
      </c>
      <c r="K1309">
        <v>6</v>
      </c>
      <c r="L1309">
        <v>13.07</v>
      </c>
      <c r="M1309">
        <v>26000</v>
      </c>
      <c r="N1309">
        <v>8000</v>
      </c>
      <c r="O1309" s="1">
        <v>41381</v>
      </c>
    </row>
    <row r="1310" spans="1:15">
      <c r="A1310" t="str">
        <f t="shared" si="20"/>
        <v>RAYMONDCE280</v>
      </c>
      <c r="B1310" t="s">
        <v>422</v>
      </c>
      <c r="C1310" s="1">
        <v>41389</v>
      </c>
      <c r="D1310">
        <v>280</v>
      </c>
      <c r="E1310" t="s">
        <v>127</v>
      </c>
      <c r="F1310">
        <v>4</v>
      </c>
      <c r="G1310">
        <v>4</v>
      </c>
      <c r="H1310">
        <v>3.05</v>
      </c>
      <c r="I1310">
        <v>3.5</v>
      </c>
      <c r="J1310">
        <v>3.5</v>
      </c>
      <c r="K1310">
        <v>6</v>
      </c>
      <c r="L1310">
        <v>17.02</v>
      </c>
      <c r="M1310">
        <v>34000</v>
      </c>
      <c r="N1310">
        <v>1000</v>
      </c>
      <c r="O1310" s="1">
        <v>41381</v>
      </c>
    </row>
    <row r="1311" spans="1:15">
      <c r="A1311" t="str">
        <f t="shared" si="20"/>
        <v>RAYMONDPE260</v>
      </c>
      <c r="B1311" t="s">
        <v>422</v>
      </c>
      <c r="C1311" s="1">
        <v>41389</v>
      </c>
      <c r="D1311">
        <v>260</v>
      </c>
      <c r="E1311" t="s">
        <v>261</v>
      </c>
      <c r="F1311">
        <v>3.75</v>
      </c>
      <c r="G1311">
        <v>4.75</v>
      </c>
      <c r="H1311">
        <v>3.1</v>
      </c>
      <c r="I1311">
        <v>4.75</v>
      </c>
      <c r="J1311">
        <v>4.75</v>
      </c>
      <c r="K1311">
        <v>6</v>
      </c>
      <c r="L1311">
        <v>15.84</v>
      </c>
      <c r="M1311">
        <v>6000</v>
      </c>
      <c r="N1311">
        <v>-1000</v>
      </c>
      <c r="O1311" s="1">
        <v>41381</v>
      </c>
    </row>
    <row r="1312" spans="1:15">
      <c r="A1312" t="str">
        <f t="shared" si="20"/>
        <v>SRTRANSFINCE700</v>
      </c>
      <c r="B1312" t="s">
        <v>424</v>
      </c>
      <c r="C1312" s="1">
        <v>41389</v>
      </c>
      <c r="D1312">
        <v>700</v>
      </c>
      <c r="E1312" t="s">
        <v>127</v>
      </c>
      <c r="F1312">
        <v>5.05</v>
      </c>
      <c r="G1312">
        <v>6</v>
      </c>
      <c r="H1312">
        <v>5.05</v>
      </c>
      <c r="I1312">
        <v>5.5</v>
      </c>
      <c r="J1312">
        <v>5.5</v>
      </c>
      <c r="K1312">
        <v>6</v>
      </c>
      <c r="L1312">
        <v>21.16</v>
      </c>
      <c r="M1312">
        <v>1000</v>
      </c>
      <c r="N1312">
        <v>500</v>
      </c>
      <c r="O1312" s="1">
        <v>41381</v>
      </c>
    </row>
    <row r="1313" spans="1:15">
      <c r="A1313" t="str">
        <f t="shared" si="20"/>
        <v>TATAMTRDVRPE160</v>
      </c>
      <c r="B1313" t="s">
        <v>380</v>
      </c>
      <c r="C1313" s="1">
        <v>41389</v>
      </c>
      <c r="D1313">
        <v>160</v>
      </c>
      <c r="E1313" t="s">
        <v>261</v>
      </c>
      <c r="F1313">
        <v>2.65</v>
      </c>
      <c r="G1313">
        <v>2.7</v>
      </c>
      <c r="H1313">
        <v>2</v>
      </c>
      <c r="I1313">
        <v>2</v>
      </c>
      <c r="J1313">
        <v>2</v>
      </c>
      <c r="K1313">
        <v>6</v>
      </c>
      <c r="L1313">
        <v>19.489999999999998</v>
      </c>
      <c r="M1313">
        <v>60000</v>
      </c>
      <c r="N1313">
        <v>4000</v>
      </c>
      <c r="O1313" s="1">
        <v>41381</v>
      </c>
    </row>
    <row r="1314" spans="1:15">
      <c r="A1314" t="str">
        <f t="shared" si="20"/>
        <v>TATASTEELCE370</v>
      </c>
      <c r="B1314" t="s">
        <v>292</v>
      </c>
      <c r="C1314" s="1">
        <v>41389</v>
      </c>
      <c r="D1314">
        <v>370</v>
      </c>
      <c r="E1314" t="s">
        <v>127</v>
      </c>
      <c r="F1314">
        <v>0.25</v>
      </c>
      <c r="G1314">
        <v>0.25</v>
      </c>
      <c r="H1314">
        <v>0.1</v>
      </c>
      <c r="I1314">
        <v>0.2</v>
      </c>
      <c r="J1314">
        <v>0.2</v>
      </c>
      <c r="K1314">
        <v>6</v>
      </c>
      <c r="L1314">
        <v>22.21</v>
      </c>
      <c r="M1314">
        <v>69000</v>
      </c>
      <c r="N1314">
        <v>-1000</v>
      </c>
      <c r="O1314" s="1">
        <v>41381</v>
      </c>
    </row>
    <row r="1315" spans="1:15">
      <c r="A1315" t="str">
        <f t="shared" si="20"/>
        <v>TITANCE245</v>
      </c>
      <c r="B1315" t="s">
        <v>334</v>
      </c>
      <c r="C1315" s="1">
        <v>41389</v>
      </c>
      <c r="D1315">
        <v>245</v>
      </c>
      <c r="E1315" t="s">
        <v>127</v>
      </c>
      <c r="F1315">
        <v>9</v>
      </c>
      <c r="G1315">
        <v>9.65</v>
      </c>
      <c r="H1315">
        <v>7.45</v>
      </c>
      <c r="I1315">
        <v>9</v>
      </c>
      <c r="J1315">
        <v>9</v>
      </c>
      <c r="K1315">
        <v>6</v>
      </c>
      <c r="L1315">
        <v>15.22</v>
      </c>
      <c r="M1315">
        <v>11000</v>
      </c>
      <c r="N1315">
        <v>-1000</v>
      </c>
      <c r="O1315" s="1">
        <v>41381</v>
      </c>
    </row>
    <row r="1316" spans="1:15">
      <c r="A1316" t="str">
        <f t="shared" si="20"/>
        <v>TITANPE210</v>
      </c>
      <c r="B1316" t="s">
        <v>334</v>
      </c>
      <c r="C1316" s="1">
        <v>41389</v>
      </c>
      <c r="D1316">
        <v>210</v>
      </c>
      <c r="E1316" t="s">
        <v>261</v>
      </c>
      <c r="F1316">
        <v>0.95</v>
      </c>
      <c r="G1316">
        <v>1</v>
      </c>
      <c r="H1316">
        <v>0.7</v>
      </c>
      <c r="I1316">
        <v>0.75</v>
      </c>
      <c r="J1316">
        <v>0.75</v>
      </c>
      <c r="K1316">
        <v>6</v>
      </c>
      <c r="L1316">
        <v>12.64</v>
      </c>
      <c r="M1316">
        <v>64000</v>
      </c>
      <c r="N1316">
        <v>-3000</v>
      </c>
      <c r="O1316" s="1">
        <v>41381</v>
      </c>
    </row>
    <row r="1317" spans="1:15">
      <c r="A1317" t="str">
        <f t="shared" si="20"/>
        <v>WELCORPCE60</v>
      </c>
      <c r="B1317" t="s">
        <v>386</v>
      </c>
      <c r="C1317" s="1">
        <v>41389</v>
      </c>
      <c r="D1317">
        <v>60</v>
      </c>
      <c r="E1317" t="s">
        <v>127</v>
      </c>
      <c r="F1317">
        <v>0.6</v>
      </c>
      <c r="G1317">
        <v>0.7</v>
      </c>
      <c r="H1317">
        <v>0.45</v>
      </c>
      <c r="I1317">
        <v>0.7</v>
      </c>
      <c r="J1317">
        <v>0.7</v>
      </c>
      <c r="K1317">
        <v>6</v>
      </c>
      <c r="L1317">
        <v>7.26</v>
      </c>
      <c r="M1317">
        <v>14000</v>
      </c>
      <c r="N1317">
        <v>8000</v>
      </c>
      <c r="O1317" s="1">
        <v>41381</v>
      </c>
    </row>
    <row r="1318" spans="1:15">
      <c r="A1318" t="str">
        <f t="shared" si="20"/>
        <v>ACCCE1160</v>
      </c>
      <c r="B1318" t="s">
        <v>338</v>
      </c>
      <c r="C1318" s="1">
        <v>41389</v>
      </c>
      <c r="D1318">
        <v>1160</v>
      </c>
      <c r="E1318" t="s">
        <v>127</v>
      </c>
      <c r="F1318">
        <v>41</v>
      </c>
      <c r="G1318">
        <v>42</v>
      </c>
      <c r="H1318">
        <v>39</v>
      </c>
      <c r="I1318">
        <v>39</v>
      </c>
      <c r="J1318">
        <v>39</v>
      </c>
      <c r="K1318">
        <v>5</v>
      </c>
      <c r="L1318">
        <v>15.01</v>
      </c>
      <c r="M1318">
        <v>3250</v>
      </c>
      <c r="N1318">
        <v>-750</v>
      </c>
      <c r="O1318" s="1">
        <v>41381</v>
      </c>
    </row>
    <row r="1319" spans="1:15">
      <c r="A1319" t="str">
        <f t="shared" si="20"/>
        <v>ALBKPE125</v>
      </c>
      <c r="B1319" t="s">
        <v>356</v>
      </c>
      <c r="C1319" s="1">
        <v>41389</v>
      </c>
      <c r="D1319">
        <v>125</v>
      </c>
      <c r="E1319" t="s">
        <v>261</v>
      </c>
      <c r="F1319">
        <v>0.9</v>
      </c>
      <c r="G1319">
        <v>0.9</v>
      </c>
      <c r="H1319">
        <v>0.3</v>
      </c>
      <c r="I1319">
        <v>0.45</v>
      </c>
      <c r="J1319">
        <v>0.45</v>
      </c>
      <c r="K1319">
        <v>5</v>
      </c>
      <c r="L1319">
        <v>12.55</v>
      </c>
      <c r="M1319">
        <v>18000</v>
      </c>
      <c r="N1319">
        <v>-2000</v>
      </c>
      <c r="O1319" s="1">
        <v>41381</v>
      </c>
    </row>
    <row r="1320" spans="1:15">
      <c r="A1320" t="str">
        <f t="shared" si="20"/>
        <v>AMBUJACEMCE175</v>
      </c>
      <c r="B1320" t="s">
        <v>322</v>
      </c>
      <c r="C1320" s="1">
        <v>41389</v>
      </c>
      <c r="D1320">
        <v>175</v>
      </c>
      <c r="E1320" t="s">
        <v>127</v>
      </c>
      <c r="F1320">
        <v>8</v>
      </c>
      <c r="G1320">
        <v>10.5</v>
      </c>
      <c r="H1320">
        <v>8</v>
      </c>
      <c r="I1320">
        <v>10.5</v>
      </c>
      <c r="J1320">
        <v>10.5</v>
      </c>
      <c r="K1320">
        <v>5</v>
      </c>
      <c r="L1320">
        <v>18.48</v>
      </c>
      <c r="M1320">
        <v>46000</v>
      </c>
      <c r="N1320">
        <v>2000</v>
      </c>
      <c r="O1320" s="1">
        <v>41381</v>
      </c>
    </row>
    <row r="1321" spans="1:15">
      <c r="A1321" t="str">
        <f t="shared" si="20"/>
        <v>BAJAJ-AUTOPE1600</v>
      </c>
      <c r="B1321" t="s">
        <v>262</v>
      </c>
      <c r="C1321" s="1">
        <v>41389</v>
      </c>
      <c r="D1321">
        <v>1600</v>
      </c>
      <c r="E1321" t="s">
        <v>261</v>
      </c>
      <c r="F1321">
        <v>3.5</v>
      </c>
      <c r="G1321">
        <v>3.5</v>
      </c>
      <c r="H1321">
        <v>2.5</v>
      </c>
      <c r="I1321">
        <v>2.5</v>
      </c>
      <c r="J1321">
        <v>2.5</v>
      </c>
      <c r="K1321">
        <v>5</v>
      </c>
      <c r="L1321">
        <v>10.01</v>
      </c>
      <c r="M1321">
        <v>19875</v>
      </c>
      <c r="N1321">
        <v>125</v>
      </c>
      <c r="O1321" s="1">
        <v>41381</v>
      </c>
    </row>
    <row r="1322" spans="1:15">
      <c r="A1322" t="str">
        <f t="shared" si="20"/>
        <v>BANKBARODACE740</v>
      </c>
      <c r="B1322" t="s">
        <v>339</v>
      </c>
      <c r="C1322" s="1">
        <v>41389</v>
      </c>
      <c r="D1322">
        <v>740</v>
      </c>
      <c r="E1322" t="s">
        <v>127</v>
      </c>
      <c r="F1322">
        <v>2</v>
      </c>
      <c r="G1322">
        <v>2</v>
      </c>
      <c r="H1322">
        <v>1</v>
      </c>
      <c r="I1322">
        <v>1</v>
      </c>
      <c r="J1322">
        <v>1</v>
      </c>
      <c r="K1322">
        <v>5</v>
      </c>
      <c r="L1322">
        <v>18.54</v>
      </c>
      <c r="M1322">
        <v>6000</v>
      </c>
      <c r="N1322">
        <v>1000</v>
      </c>
      <c r="O1322" s="1">
        <v>41381</v>
      </c>
    </row>
    <row r="1323" spans="1:15">
      <c r="A1323" t="str">
        <f t="shared" si="20"/>
        <v>BANKINDIAPE310</v>
      </c>
      <c r="B1323" t="s">
        <v>361</v>
      </c>
      <c r="C1323" s="1">
        <v>41389</v>
      </c>
      <c r="D1323">
        <v>310</v>
      </c>
      <c r="E1323" t="s">
        <v>261</v>
      </c>
      <c r="F1323">
        <v>5</v>
      </c>
      <c r="G1323">
        <v>5.4</v>
      </c>
      <c r="H1323">
        <v>4.45</v>
      </c>
      <c r="I1323">
        <v>5.4</v>
      </c>
      <c r="J1323">
        <v>5.4</v>
      </c>
      <c r="K1323">
        <v>5</v>
      </c>
      <c r="L1323">
        <v>15.74</v>
      </c>
      <c r="M1323">
        <v>18000</v>
      </c>
      <c r="N1323">
        <v>-1000</v>
      </c>
      <c r="O1323" s="1">
        <v>41381</v>
      </c>
    </row>
    <row r="1324" spans="1:15">
      <c r="A1324" t="str">
        <f t="shared" si="20"/>
        <v>CANBKCE400</v>
      </c>
      <c r="B1324" t="s">
        <v>374</v>
      </c>
      <c r="C1324" s="1">
        <v>41389</v>
      </c>
      <c r="D1324">
        <v>400</v>
      </c>
      <c r="E1324" t="s">
        <v>127</v>
      </c>
      <c r="F1324">
        <v>23</v>
      </c>
      <c r="G1324">
        <v>25.8</v>
      </c>
      <c r="H1324">
        <v>14.65</v>
      </c>
      <c r="I1324">
        <v>18.3</v>
      </c>
      <c r="J1324">
        <v>18.3</v>
      </c>
      <c r="K1324">
        <v>5</v>
      </c>
      <c r="L1324">
        <v>21.04</v>
      </c>
      <c r="M1324">
        <v>49000</v>
      </c>
      <c r="N1324">
        <v>-1000</v>
      </c>
      <c r="O1324" s="1">
        <v>41381</v>
      </c>
    </row>
    <row r="1325" spans="1:15">
      <c r="A1325" t="str">
        <f t="shared" si="20"/>
        <v>CENTURYTEXPE270</v>
      </c>
      <c r="B1325" t="s">
        <v>267</v>
      </c>
      <c r="C1325" s="1">
        <v>41389</v>
      </c>
      <c r="D1325">
        <v>270</v>
      </c>
      <c r="E1325" t="s">
        <v>261</v>
      </c>
      <c r="F1325">
        <v>0.75</v>
      </c>
      <c r="G1325">
        <v>1.5</v>
      </c>
      <c r="H1325">
        <v>0.75</v>
      </c>
      <c r="I1325">
        <v>1.5</v>
      </c>
      <c r="J1325">
        <v>1.5</v>
      </c>
      <c r="K1325">
        <v>5</v>
      </c>
      <c r="L1325">
        <v>13.56</v>
      </c>
      <c r="M1325">
        <v>34000</v>
      </c>
      <c r="N1325">
        <v>-2000</v>
      </c>
      <c r="O1325" s="1">
        <v>41381</v>
      </c>
    </row>
    <row r="1326" spans="1:15">
      <c r="A1326" t="str">
        <f t="shared" si="20"/>
        <v>COALINDIACE325</v>
      </c>
      <c r="B1326" t="s">
        <v>324</v>
      </c>
      <c r="C1326" s="1">
        <v>41389</v>
      </c>
      <c r="D1326">
        <v>325</v>
      </c>
      <c r="E1326" t="s">
        <v>127</v>
      </c>
      <c r="F1326">
        <v>0.35</v>
      </c>
      <c r="G1326">
        <v>0.35</v>
      </c>
      <c r="H1326">
        <v>0.35</v>
      </c>
      <c r="I1326">
        <v>0.35</v>
      </c>
      <c r="J1326">
        <v>0.35</v>
      </c>
      <c r="K1326">
        <v>5</v>
      </c>
      <c r="L1326">
        <v>16.260000000000002</v>
      </c>
      <c r="M1326">
        <v>44000</v>
      </c>
      <c r="N1326">
        <v>-1000</v>
      </c>
      <c r="O1326" s="1">
        <v>41381</v>
      </c>
    </row>
    <row r="1327" spans="1:15">
      <c r="A1327" t="str">
        <f t="shared" si="20"/>
        <v>DENABANKCE97.5</v>
      </c>
      <c r="B1327" t="s">
        <v>347</v>
      </c>
      <c r="C1327" s="1">
        <v>41389</v>
      </c>
      <c r="D1327">
        <v>97.5</v>
      </c>
      <c r="E1327" t="s">
        <v>127</v>
      </c>
      <c r="F1327">
        <v>1.3</v>
      </c>
      <c r="G1327">
        <v>1.3</v>
      </c>
      <c r="H1327">
        <v>1</v>
      </c>
      <c r="I1327">
        <v>1</v>
      </c>
      <c r="J1327">
        <v>1</v>
      </c>
      <c r="K1327">
        <v>5</v>
      </c>
      <c r="L1327">
        <v>19.739999999999998</v>
      </c>
      <c r="M1327">
        <v>44000</v>
      </c>
      <c r="N1327">
        <v>12000</v>
      </c>
      <c r="O1327" s="1">
        <v>41381</v>
      </c>
    </row>
    <row r="1328" spans="1:15">
      <c r="A1328" t="str">
        <f t="shared" si="20"/>
        <v>DRREDDYPE1860</v>
      </c>
      <c r="B1328" t="s">
        <v>371</v>
      </c>
      <c r="C1328" s="1">
        <v>41389</v>
      </c>
      <c r="D1328">
        <v>1860</v>
      </c>
      <c r="E1328" t="s">
        <v>261</v>
      </c>
      <c r="F1328">
        <v>9.9</v>
      </c>
      <c r="G1328">
        <v>14.15</v>
      </c>
      <c r="H1328">
        <v>9.9</v>
      </c>
      <c r="I1328">
        <v>12.9</v>
      </c>
      <c r="J1328">
        <v>12.9</v>
      </c>
      <c r="K1328">
        <v>5</v>
      </c>
      <c r="L1328">
        <v>11.69</v>
      </c>
      <c r="M1328">
        <v>500</v>
      </c>
      <c r="N1328">
        <v>125</v>
      </c>
      <c r="O1328" s="1">
        <v>41381</v>
      </c>
    </row>
    <row r="1329" spans="1:15">
      <c r="A1329" t="str">
        <f t="shared" si="20"/>
        <v>DRREDDYPE1880</v>
      </c>
      <c r="B1329" t="s">
        <v>371</v>
      </c>
      <c r="C1329" s="1">
        <v>41389</v>
      </c>
      <c r="D1329">
        <v>1880</v>
      </c>
      <c r="E1329" t="s">
        <v>261</v>
      </c>
      <c r="F1329">
        <v>18.95</v>
      </c>
      <c r="G1329">
        <v>35.15</v>
      </c>
      <c r="H1329">
        <v>14.7</v>
      </c>
      <c r="I1329">
        <v>14.7</v>
      </c>
      <c r="J1329">
        <v>14.7</v>
      </c>
      <c r="K1329">
        <v>5</v>
      </c>
      <c r="L1329">
        <v>11.88</v>
      </c>
      <c r="M1329">
        <v>625</v>
      </c>
      <c r="N1329">
        <v>0</v>
      </c>
      <c r="O1329" s="1">
        <v>41381</v>
      </c>
    </row>
    <row r="1330" spans="1:15">
      <c r="A1330" t="str">
        <f t="shared" si="20"/>
        <v>GRASIMCE2900</v>
      </c>
      <c r="B1330" t="s">
        <v>410</v>
      </c>
      <c r="C1330" s="1">
        <v>41389</v>
      </c>
      <c r="D1330">
        <v>2900</v>
      </c>
      <c r="E1330" t="s">
        <v>127</v>
      </c>
      <c r="F1330">
        <v>15</v>
      </c>
      <c r="G1330">
        <v>18.399999999999999</v>
      </c>
      <c r="H1330">
        <v>14.45</v>
      </c>
      <c r="I1330">
        <v>15</v>
      </c>
      <c r="J1330">
        <v>15</v>
      </c>
      <c r="K1330">
        <v>5</v>
      </c>
      <c r="L1330">
        <v>18.22</v>
      </c>
      <c r="M1330">
        <v>1250</v>
      </c>
      <c r="N1330">
        <v>-125</v>
      </c>
      <c r="O1330" s="1">
        <v>41381</v>
      </c>
    </row>
    <row r="1331" spans="1:15">
      <c r="A1331" t="str">
        <f t="shared" si="20"/>
        <v>HCLTECHCE720</v>
      </c>
      <c r="B1331" t="s">
        <v>337</v>
      </c>
      <c r="C1331" s="1">
        <v>41389</v>
      </c>
      <c r="D1331">
        <v>720</v>
      </c>
      <c r="E1331" t="s">
        <v>127</v>
      </c>
      <c r="F1331">
        <v>50</v>
      </c>
      <c r="G1331">
        <v>50</v>
      </c>
      <c r="H1331">
        <v>36.450000000000003</v>
      </c>
      <c r="I1331">
        <v>36.450000000000003</v>
      </c>
      <c r="J1331">
        <v>36.450000000000003</v>
      </c>
      <c r="K1331">
        <v>5</v>
      </c>
      <c r="L1331">
        <v>19.04</v>
      </c>
      <c r="M1331">
        <v>6000</v>
      </c>
      <c r="N1331">
        <v>-1500</v>
      </c>
      <c r="O1331" s="1">
        <v>41381</v>
      </c>
    </row>
    <row r="1332" spans="1:15">
      <c r="A1332" t="str">
        <f t="shared" si="20"/>
        <v>HDILCE120</v>
      </c>
      <c r="B1332" t="s">
        <v>297</v>
      </c>
      <c r="C1332" s="1">
        <v>41389</v>
      </c>
      <c r="D1332">
        <v>120</v>
      </c>
      <c r="E1332" t="s">
        <v>127</v>
      </c>
      <c r="F1332">
        <v>0.05</v>
      </c>
      <c r="G1332">
        <v>0.05</v>
      </c>
      <c r="H1332">
        <v>0.05</v>
      </c>
      <c r="I1332">
        <v>0.05</v>
      </c>
      <c r="J1332">
        <v>0.05</v>
      </c>
      <c r="K1332">
        <v>5</v>
      </c>
      <c r="L1332">
        <v>24.01</v>
      </c>
      <c r="M1332">
        <v>16000</v>
      </c>
      <c r="N1332">
        <v>-20000</v>
      </c>
      <c r="O1332" s="1">
        <v>41381</v>
      </c>
    </row>
    <row r="1333" spans="1:15">
      <c r="A1333" t="str">
        <f t="shared" si="20"/>
        <v>HINDPETROPE290</v>
      </c>
      <c r="B1333" t="s">
        <v>327</v>
      </c>
      <c r="C1333" s="1">
        <v>41389</v>
      </c>
      <c r="D1333">
        <v>290</v>
      </c>
      <c r="E1333" t="s">
        <v>261</v>
      </c>
      <c r="F1333">
        <v>0.85</v>
      </c>
      <c r="G1333">
        <v>0.85</v>
      </c>
      <c r="H1333">
        <v>0.5</v>
      </c>
      <c r="I1333">
        <v>0.5</v>
      </c>
      <c r="J1333">
        <v>0.5</v>
      </c>
      <c r="K1333">
        <v>5</v>
      </c>
      <c r="L1333">
        <v>14.53</v>
      </c>
      <c r="M1333">
        <v>38000</v>
      </c>
      <c r="N1333">
        <v>-4000</v>
      </c>
      <c r="O1333" s="1">
        <v>41381</v>
      </c>
    </row>
    <row r="1334" spans="1:15">
      <c r="A1334" t="str">
        <f t="shared" si="20"/>
        <v>HINDUNILVRCE460</v>
      </c>
      <c r="B1334" t="s">
        <v>131</v>
      </c>
      <c r="C1334" s="1">
        <v>41389</v>
      </c>
      <c r="D1334">
        <v>460</v>
      </c>
      <c r="E1334" t="s">
        <v>127</v>
      </c>
      <c r="F1334">
        <v>25.5</v>
      </c>
      <c r="G1334">
        <v>26.5</v>
      </c>
      <c r="H1334">
        <v>24</v>
      </c>
      <c r="I1334">
        <v>24</v>
      </c>
      <c r="J1334">
        <v>24</v>
      </c>
      <c r="K1334">
        <v>5</v>
      </c>
      <c r="L1334">
        <v>12.13</v>
      </c>
      <c r="M1334">
        <v>62500</v>
      </c>
      <c r="N1334">
        <v>-1000</v>
      </c>
      <c r="O1334" s="1">
        <v>41381</v>
      </c>
    </row>
    <row r="1335" spans="1:15">
      <c r="A1335" t="str">
        <f t="shared" si="20"/>
        <v>IBREALESTPE62.5</v>
      </c>
      <c r="B1335" t="s">
        <v>316</v>
      </c>
      <c r="C1335" s="1">
        <v>41389</v>
      </c>
      <c r="D1335">
        <v>62.5</v>
      </c>
      <c r="E1335" t="s">
        <v>261</v>
      </c>
      <c r="F1335">
        <v>2.5</v>
      </c>
      <c r="G1335">
        <v>2.5</v>
      </c>
      <c r="H1335">
        <v>2.4</v>
      </c>
      <c r="I1335">
        <v>2.4</v>
      </c>
      <c r="J1335">
        <v>2.4</v>
      </c>
      <c r="K1335">
        <v>5</v>
      </c>
      <c r="L1335">
        <v>12.98</v>
      </c>
      <c r="M1335">
        <v>20000</v>
      </c>
      <c r="N1335">
        <v>20000</v>
      </c>
      <c r="O1335" s="1">
        <v>41381</v>
      </c>
    </row>
    <row r="1336" spans="1:15">
      <c r="A1336" t="str">
        <f t="shared" si="20"/>
        <v>IDEACE105</v>
      </c>
      <c r="B1336" t="s">
        <v>317</v>
      </c>
      <c r="C1336" s="1">
        <v>41389</v>
      </c>
      <c r="D1336">
        <v>105</v>
      </c>
      <c r="E1336" t="s">
        <v>127</v>
      </c>
      <c r="F1336">
        <v>7.7</v>
      </c>
      <c r="G1336">
        <v>7.8</v>
      </c>
      <c r="H1336">
        <v>7.45</v>
      </c>
      <c r="I1336">
        <v>7.6</v>
      </c>
      <c r="J1336">
        <v>7.6</v>
      </c>
      <c r="K1336">
        <v>5</v>
      </c>
      <c r="L1336">
        <v>22.51</v>
      </c>
      <c r="M1336">
        <v>116000</v>
      </c>
      <c r="N1336">
        <v>0</v>
      </c>
      <c r="O1336" s="1">
        <v>41381</v>
      </c>
    </row>
    <row r="1337" spans="1:15">
      <c r="A1337" t="str">
        <f t="shared" si="20"/>
        <v>INFYPE2950</v>
      </c>
      <c r="B1337" t="s">
        <v>291</v>
      </c>
      <c r="C1337" s="1">
        <v>41389</v>
      </c>
      <c r="D1337">
        <v>2950</v>
      </c>
      <c r="E1337" t="s">
        <v>261</v>
      </c>
      <c r="F1337">
        <v>685.4</v>
      </c>
      <c r="G1337">
        <v>685.4</v>
      </c>
      <c r="H1337">
        <v>655.7</v>
      </c>
      <c r="I1337">
        <v>655.7</v>
      </c>
      <c r="J1337">
        <v>655.7</v>
      </c>
      <c r="K1337">
        <v>5</v>
      </c>
      <c r="L1337">
        <v>22.6</v>
      </c>
      <c r="M1337">
        <v>11625</v>
      </c>
      <c r="N1337">
        <v>-250</v>
      </c>
      <c r="O1337" s="1">
        <v>41381</v>
      </c>
    </row>
    <row r="1338" spans="1:15">
      <c r="A1338" t="str">
        <f t="shared" si="20"/>
        <v>IRBCE110</v>
      </c>
      <c r="B1338" t="s">
        <v>360</v>
      </c>
      <c r="C1338" s="1">
        <v>41389</v>
      </c>
      <c r="D1338">
        <v>110</v>
      </c>
      <c r="E1338" t="s">
        <v>127</v>
      </c>
      <c r="F1338">
        <v>12.05</v>
      </c>
      <c r="G1338">
        <v>12.05</v>
      </c>
      <c r="H1338">
        <v>12.05</v>
      </c>
      <c r="I1338">
        <v>12.05</v>
      </c>
      <c r="J1338">
        <v>12.05</v>
      </c>
      <c r="K1338">
        <v>5</v>
      </c>
      <c r="L1338">
        <v>12.2</v>
      </c>
      <c r="M1338">
        <v>28000</v>
      </c>
      <c r="N1338">
        <v>-2000</v>
      </c>
      <c r="O1338" s="1">
        <v>41381</v>
      </c>
    </row>
    <row r="1339" spans="1:15">
      <c r="A1339" t="str">
        <f t="shared" si="20"/>
        <v>ITCCE335</v>
      </c>
      <c r="B1339" t="s">
        <v>300</v>
      </c>
      <c r="C1339" s="1">
        <v>41389</v>
      </c>
      <c r="D1339">
        <v>335</v>
      </c>
      <c r="E1339" t="s">
        <v>127</v>
      </c>
      <c r="F1339">
        <v>1.1000000000000001</v>
      </c>
      <c r="G1339">
        <v>1.1000000000000001</v>
      </c>
      <c r="H1339">
        <v>1.1000000000000001</v>
      </c>
      <c r="I1339">
        <v>1.1000000000000001</v>
      </c>
      <c r="J1339">
        <v>1.1000000000000001</v>
      </c>
      <c r="K1339">
        <v>5</v>
      </c>
      <c r="L1339">
        <v>16.8</v>
      </c>
      <c r="M1339">
        <v>5000</v>
      </c>
      <c r="N1339">
        <v>5000</v>
      </c>
      <c r="O1339" s="1">
        <v>41381</v>
      </c>
    </row>
    <row r="1340" spans="1:15">
      <c r="A1340" t="str">
        <f t="shared" si="20"/>
        <v>JISLJALEQSPE60</v>
      </c>
      <c r="B1340" t="s">
        <v>365</v>
      </c>
      <c r="C1340" s="1">
        <v>41389</v>
      </c>
      <c r="D1340">
        <v>60</v>
      </c>
      <c r="E1340" t="s">
        <v>261</v>
      </c>
      <c r="F1340">
        <v>1.5</v>
      </c>
      <c r="G1340">
        <v>1.55</v>
      </c>
      <c r="H1340">
        <v>1.5</v>
      </c>
      <c r="I1340">
        <v>1.55</v>
      </c>
      <c r="J1340">
        <v>1.55</v>
      </c>
      <c r="K1340">
        <v>5</v>
      </c>
      <c r="L1340">
        <v>12.3</v>
      </c>
      <c r="M1340">
        <v>60000</v>
      </c>
      <c r="N1340">
        <v>20000</v>
      </c>
      <c r="O1340" s="1">
        <v>41381</v>
      </c>
    </row>
    <row r="1341" spans="1:15">
      <c r="A1341" t="str">
        <f t="shared" si="20"/>
        <v>JUBLFOODCE1300</v>
      </c>
      <c r="B1341" t="s">
        <v>341</v>
      </c>
      <c r="C1341" s="1">
        <v>41389</v>
      </c>
      <c r="D1341">
        <v>1300</v>
      </c>
      <c r="E1341" t="s">
        <v>127</v>
      </c>
      <c r="F1341">
        <v>2.85</v>
      </c>
      <c r="G1341">
        <v>2.85</v>
      </c>
      <c r="H1341">
        <v>1.25</v>
      </c>
      <c r="I1341">
        <v>1.25</v>
      </c>
      <c r="J1341">
        <v>1.25</v>
      </c>
      <c r="K1341">
        <v>5</v>
      </c>
      <c r="L1341">
        <v>16.27</v>
      </c>
      <c r="M1341">
        <v>43000</v>
      </c>
      <c r="N1341">
        <v>-750</v>
      </c>
      <c r="O1341" s="1">
        <v>41381</v>
      </c>
    </row>
    <row r="1342" spans="1:15">
      <c r="A1342" t="str">
        <f t="shared" si="20"/>
        <v>JUBLFOODPE1100</v>
      </c>
      <c r="B1342" t="s">
        <v>341</v>
      </c>
      <c r="C1342" s="1">
        <v>41389</v>
      </c>
      <c r="D1342">
        <v>1100</v>
      </c>
      <c r="E1342" t="s">
        <v>261</v>
      </c>
      <c r="F1342">
        <v>37.9</v>
      </c>
      <c r="G1342">
        <v>49</v>
      </c>
      <c r="H1342">
        <v>33.799999999999997</v>
      </c>
      <c r="I1342">
        <v>49</v>
      </c>
      <c r="J1342">
        <v>49</v>
      </c>
      <c r="K1342">
        <v>5</v>
      </c>
      <c r="L1342">
        <v>14.24</v>
      </c>
      <c r="M1342">
        <v>9000</v>
      </c>
      <c r="N1342">
        <v>250</v>
      </c>
      <c r="O1342" s="1">
        <v>41381</v>
      </c>
    </row>
    <row r="1343" spans="1:15">
      <c r="A1343" t="str">
        <f t="shared" si="20"/>
        <v>KOTAKBANKPE620</v>
      </c>
      <c r="B1343" t="s">
        <v>375</v>
      </c>
      <c r="C1343" s="1">
        <v>41389</v>
      </c>
      <c r="D1343">
        <v>620</v>
      </c>
      <c r="E1343" t="s">
        <v>261</v>
      </c>
      <c r="F1343">
        <v>1.75</v>
      </c>
      <c r="G1343">
        <v>1.85</v>
      </c>
      <c r="H1343">
        <v>1.7</v>
      </c>
      <c r="I1343">
        <v>1.7</v>
      </c>
      <c r="J1343">
        <v>1.7</v>
      </c>
      <c r="K1343">
        <v>5</v>
      </c>
      <c r="L1343">
        <v>15.54</v>
      </c>
      <c r="M1343">
        <v>8000</v>
      </c>
      <c r="N1343">
        <v>-1000</v>
      </c>
      <c r="O1343" s="1">
        <v>41381</v>
      </c>
    </row>
    <row r="1344" spans="1:15">
      <c r="A1344" t="str">
        <f t="shared" si="20"/>
        <v>KTKBANKPE150</v>
      </c>
      <c r="B1344" t="s">
        <v>309</v>
      </c>
      <c r="C1344" s="1">
        <v>41389</v>
      </c>
      <c r="D1344">
        <v>150</v>
      </c>
      <c r="E1344" t="s">
        <v>261</v>
      </c>
      <c r="F1344">
        <v>5</v>
      </c>
      <c r="G1344">
        <v>7.7</v>
      </c>
      <c r="H1344">
        <v>5</v>
      </c>
      <c r="I1344">
        <v>6.7</v>
      </c>
      <c r="J1344">
        <v>6.7</v>
      </c>
      <c r="K1344">
        <v>5</v>
      </c>
      <c r="L1344">
        <v>31.25</v>
      </c>
      <c r="M1344">
        <v>36000</v>
      </c>
      <c r="N1344">
        <v>-4000</v>
      </c>
      <c r="O1344" s="1">
        <v>41381</v>
      </c>
    </row>
    <row r="1345" spans="1:15">
      <c r="A1345" t="str">
        <f t="shared" si="20"/>
        <v>LTPE1480</v>
      </c>
      <c r="B1345" t="s">
        <v>289</v>
      </c>
      <c r="C1345" s="1">
        <v>41389</v>
      </c>
      <c r="D1345">
        <v>1480</v>
      </c>
      <c r="E1345" t="s">
        <v>261</v>
      </c>
      <c r="F1345">
        <v>57.25</v>
      </c>
      <c r="G1345">
        <v>65.099999999999994</v>
      </c>
      <c r="H1345">
        <v>57.25</v>
      </c>
      <c r="I1345">
        <v>65.05</v>
      </c>
      <c r="J1345">
        <v>65.05</v>
      </c>
      <c r="K1345">
        <v>5</v>
      </c>
      <c r="L1345">
        <v>19.25</v>
      </c>
      <c r="M1345">
        <v>250</v>
      </c>
      <c r="N1345">
        <v>250</v>
      </c>
      <c r="O1345" s="1">
        <v>41381</v>
      </c>
    </row>
    <row r="1346" spans="1:15">
      <c r="A1346" t="str">
        <f t="shared" si="20"/>
        <v>LUPINCE690</v>
      </c>
      <c r="B1346" t="s">
        <v>354</v>
      </c>
      <c r="C1346" s="1">
        <v>41389</v>
      </c>
      <c r="D1346">
        <v>690</v>
      </c>
      <c r="E1346" t="s">
        <v>127</v>
      </c>
      <c r="F1346">
        <v>4.7</v>
      </c>
      <c r="G1346">
        <v>5.45</v>
      </c>
      <c r="H1346">
        <v>4</v>
      </c>
      <c r="I1346">
        <v>4.75</v>
      </c>
      <c r="J1346">
        <v>4.75</v>
      </c>
      <c r="K1346">
        <v>5</v>
      </c>
      <c r="L1346">
        <v>17.36</v>
      </c>
      <c r="M1346">
        <v>1500</v>
      </c>
      <c r="N1346">
        <v>1000</v>
      </c>
      <c r="O1346" s="1">
        <v>41381</v>
      </c>
    </row>
    <row r="1347" spans="1:15">
      <c r="A1347" t="str">
        <f t="shared" ref="A1347:A1363" si="21">B1347&amp;E1347&amp;D1347</f>
        <v>MCDOWELL-NPE2250</v>
      </c>
      <c r="B1347" t="s">
        <v>132</v>
      </c>
      <c r="C1347" s="1">
        <v>41389</v>
      </c>
      <c r="D1347">
        <v>2250</v>
      </c>
      <c r="E1347" t="s">
        <v>261</v>
      </c>
      <c r="F1347">
        <v>105</v>
      </c>
      <c r="G1347">
        <v>110</v>
      </c>
      <c r="H1347">
        <v>105</v>
      </c>
      <c r="I1347">
        <v>110</v>
      </c>
      <c r="J1347">
        <v>110</v>
      </c>
      <c r="K1347">
        <v>5</v>
      </c>
      <c r="L1347">
        <v>29.46</v>
      </c>
      <c r="M1347">
        <v>1250</v>
      </c>
      <c r="N1347">
        <v>1250</v>
      </c>
      <c r="O1347" s="1">
        <v>41381</v>
      </c>
    </row>
    <row r="1348" spans="1:15">
      <c r="A1348" t="str">
        <f t="shared" si="21"/>
        <v>ONGCPE290</v>
      </c>
      <c r="B1348" t="s">
        <v>293</v>
      </c>
      <c r="C1348" s="1">
        <v>41389</v>
      </c>
      <c r="D1348">
        <v>290</v>
      </c>
      <c r="E1348" t="s">
        <v>261</v>
      </c>
      <c r="F1348">
        <v>0.3</v>
      </c>
      <c r="G1348">
        <v>0.3</v>
      </c>
      <c r="H1348">
        <v>0.2</v>
      </c>
      <c r="I1348">
        <v>0.3</v>
      </c>
      <c r="J1348">
        <v>0.3</v>
      </c>
      <c r="K1348">
        <v>5</v>
      </c>
      <c r="L1348">
        <v>14.51</v>
      </c>
      <c r="M1348">
        <v>129000</v>
      </c>
      <c r="N1348">
        <v>-3000</v>
      </c>
      <c r="O1348" s="1">
        <v>41381</v>
      </c>
    </row>
    <row r="1349" spans="1:15">
      <c r="A1349" t="str">
        <f t="shared" si="21"/>
        <v>PFCPE195</v>
      </c>
      <c r="B1349" t="s">
        <v>319</v>
      </c>
      <c r="C1349" s="1">
        <v>41389</v>
      </c>
      <c r="D1349">
        <v>195</v>
      </c>
      <c r="E1349" t="s">
        <v>261</v>
      </c>
      <c r="F1349">
        <v>2.35</v>
      </c>
      <c r="G1349">
        <v>5.5</v>
      </c>
      <c r="H1349">
        <v>2.1</v>
      </c>
      <c r="I1349">
        <v>5.5</v>
      </c>
      <c r="J1349">
        <v>5.5</v>
      </c>
      <c r="K1349">
        <v>5</v>
      </c>
      <c r="L1349">
        <v>19.829999999999998</v>
      </c>
      <c r="M1349">
        <v>10000</v>
      </c>
      <c r="N1349">
        <v>4000</v>
      </c>
      <c r="O1349" s="1">
        <v>41381</v>
      </c>
    </row>
    <row r="1350" spans="1:15">
      <c r="A1350" t="str">
        <f t="shared" si="21"/>
        <v>RANBAXYCE480</v>
      </c>
      <c r="B1350" t="s">
        <v>304</v>
      </c>
      <c r="C1350" s="1">
        <v>41389</v>
      </c>
      <c r="D1350">
        <v>480</v>
      </c>
      <c r="E1350" t="s">
        <v>127</v>
      </c>
      <c r="F1350">
        <v>0.45</v>
      </c>
      <c r="G1350">
        <v>0.75</v>
      </c>
      <c r="H1350">
        <v>0.45</v>
      </c>
      <c r="I1350">
        <v>0.45</v>
      </c>
      <c r="J1350">
        <v>0.45</v>
      </c>
      <c r="K1350">
        <v>5</v>
      </c>
      <c r="L1350">
        <v>12.01</v>
      </c>
      <c r="M1350">
        <v>52500</v>
      </c>
      <c r="N1350">
        <v>-1000</v>
      </c>
      <c r="O1350" s="1">
        <v>41381</v>
      </c>
    </row>
    <row r="1351" spans="1:15">
      <c r="A1351" t="str">
        <f t="shared" si="21"/>
        <v>RANBAXYPE460</v>
      </c>
      <c r="B1351" t="s">
        <v>304</v>
      </c>
      <c r="C1351" s="1">
        <v>41389</v>
      </c>
      <c r="D1351">
        <v>460</v>
      </c>
      <c r="E1351" t="s">
        <v>261</v>
      </c>
      <c r="F1351">
        <v>15.55</v>
      </c>
      <c r="G1351">
        <v>18.8</v>
      </c>
      <c r="H1351">
        <v>15.55</v>
      </c>
      <c r="I1351">
        <v>17.75</v>
      </c>
      <c r="J1351">
        <v>17.75</v>
      </c>
      <c r="K1351">
        <v>5</v>
      </c>
      <c r="L1351">
        <v>11.94</v>
      </c>
      <c r="M1351">
        <v>17000</v>
      </c>
      <c r="N1351">
        <v>-1500</v>
      </c>
      <c r="O1351" s="1">
        <v>41381</v>
      </c>
    </row>
    <row r="1352" spans="1:15">
      <c r="A1352" t="str">
        <f t="shared" si="21"/>
        <v>RELINFRAPE310</v>
      </c>
      <c r="B1352" t="s">
        <v>308</v>
      </c>
      <c r="C1352" s="1">
        <v>41389</v>
      </c>
      <c r="D1352">
        <v>310</v>
      </c>
      <c r="E1352" t="s">
        <v>261</v>
      </c>
      <c r="F1352">
        <v>0.7</v>
      </c>
      <c r="G1352">
        <v>1</v>
      </c>
      <c r="H1352">
        <v>0.35</v>
      </c>
      <c r="I1352">
        <v>1</v>
      </c>
      <c r="J1352">
        <v>1</v>
      </c>
      <c r="K1352">
        <v>5</v>
      </c>
      <c r="L1352">
        <v>7.76</v>
      </c>
      <c r="M1352">
        <v>29000</v>
      </c>
      <c r="N1352">
        <v>-500</v>
      </c>
      <c r="O1352" s="1">
        <v>41381</v>
      </c>
    </row>
    <row r="1353" spans="1:15">
      <c r="A1353" t="str">
        <f t="shared" si="21"/>
        <v>SUNTVCE360</v>
      </c>
      <c r="B1353" t="s">
        <v>359</v>
      </c>
      <c r="C1353" s="1">
        <v>41389</v>
      </c>
      <c r="D1353">
        <v>360</v>
      </c>
      <c r="E1353" t="s">
        <v>127</v>
      </c>
      <c r="F1353">
        <v>19.3</v>
      </c>
      <c r="G1353">
        <v>24</v>
      </c>
      <c r="H1353">
        <v>19.100000000000001</v>
      </c>
      <c r="I1353">
        <v>24</v>
      </c>
      <c r="J1353">
        <v>24</v>
      </c>
      <c r="K1353">
        <v>5</v>
      </c>
      <c r="L1353">
        <v>19.079999999999998</v>
      </c>
      <c r="M1353">
        <v>21000</v>
      </c>
      <c r="N1353">
        <v>-1000</v>
      </c>
      <c r="O1353" s="1">
        <v>41381</v>
      </c>
    </row>
    <row r="1354" spans="1:15">
      <c r="A1354" t="str">
        <f t="shared" si="21"/>
        <v>TATACHEMCE320</v>
      </c>
      <c r="B1354" t="s">
        <v>425</v>
      </c>
      <c r="C1354" s="1">
        <v>41389</v>
      </c>
      <c r="D1354">
        <v>320</v>
      </c>
      <c r="E1354" t="s">
        <v>127</v>
      </c>
      <c r="F1354">
        <v>7.95</v>
      </c>
      <c r="G1354">
        <v>7.95</v>
      </c>
      <c r="H1354">
        <v>4.55</v>
      </c>
      <c r="I1354">
        <v>4.55</v>
      </c>
      <c r="J1354">
        <v>4.55</v>
      </c>
      <c r="K1354">
        <v>5</v>
      </c>
      <c r="L1354">
        <v>16.329999999999998</v>
      </c>
      <c r="M1354">
        <v>17000</v>
      </c>
      <c r="N1354">
        <v>-2000</v>
      </c>
      <c r="O1354" s="1">
        <v>41381</v>
      </c>
    </row>
    <row r="1355" spans="1:15">
      <c r="A1355" t="str">
        <f t="shared" si="21"/>
        <v>TATACOMMCE240</v>
      </c>
      <c r="B1355" t="s">
        <v>426</v>
      </c>
      <c r="C1355" s="1">
        <v>41389</v>
      </c>
      <c r="D1355">
        <v>240</v>
      </c>
      <c r="E1355" t="s">
        <v>127</v>
      </c>
      <c r="F1355">
        <v>2.5</v>
      </c>
      <c r="G1355">
        <v>3.5</v>
      </c>
      <c r="H1355">
        <v>2.0499999999999998</v>
      </c>
      <c r="I1355">
        <v>2.0499999999999998</v>
      </c>
      <c r="J1355">
        <v>2.0499999999999998</v>
      </c>
      <c r="K1355">
        <v>5</v>
      </c>
      <c r="L1355">
        <v>12.13</v>
      </c>
      <c r="M1355">
        <v>34000</v>
      </c>
      <c r="N1355">
        <v>-4000</v>
      </c>
      <c r="O1355" s="1">
        <v>41381</v>
      </c>
    </row>
    <row r="1356" spans="1:15">
      <c r="A1356" t="str">
        <f t="shared" si="21"/>
        <v>TATAMTRDVRCE160</v>
      </c>
      <c r="B1356" t="s">
        <v>380</v>
      </c>
      <c r="C1356" s="1">
        <v>41389</v>
      </c>
      <c r="D1356">
        <v>160</v>
      </c>
      <c r="E1356" t="s">
        <v>127</v>
      </c>
      <c r="F1356">
        <v>4.45</v>
      </c>
      <c r="G1356">
        <v>5.8</v>
      </c>
      <c r="H1356">
        <v>4.25</v>
      </c>
      <c r="I1356">
        <v>5</v>
      </c>
      <c r="J1356">
        <v>5</v>
      </c>
      <c r="K1356">
        <v>5</v>
      </c>
      <c r="L1356">
        <v>16.489999999999998</v>
      </c>
      <c r="M1356">
        <v>240000</v>
      </c>
      <c r="N1356">
        <v>-4000</v>
      </c>
      <c r="O1356" s="1">
        <v>41381</v>
      </c>
    </row>
    <row r="1357" spans="1:15">
      <c r="A1357" t="str">
        <f t="shared" si="21"/>
        <v>UCOBANKCE70</v>
      </c>
      <c r="B1357" t="s">
        <v>370</v>
      </c>
      <c r="C1357" s="1">
        <v>41389</v>
      </c>
      <c r="D1357">
        <v>70</v>
      </c>
      <c r="E1357" t="s">
        <v>127</v>
      </c>
      <c r="F1357">
        <v>0.25</v>
      </c>
      <c r="G1357">
        <v>0.35</v>
      </c>
      <c r="H1357">
        <v>0.1</v>
      </c>
      <c r="I1357">
        <v>0.15</v>
      </c>
      <c r="J1357">
        <v>0.15</v>
      </c>
      <c r="K1357">
        <v>5</v>
      </c>
      <c r="L1357">
        <v>14.04</v>
      </c>
      <c r="M1357">
        <v>32000</v>
      </c>
      <c r="N1357">
        <v>0</v>
      </c>
      <c r="O1357" s="1">
        <v>41381</v>
      </c>
    </row>
    <row r="1358" spans="1:15">
      <c r="A1358" t="str">
        <f t="shared" si="21"/>
        <v>UNIONBANKPE240</v>
      </c>
      <c r="B1358" t="s">
        <v>363</v>
      </c>
      <c r="C1358" s="1">
        <v>41389</v>
      </c>
      <c r="D1358">
        <v>240</v>
      </c>
      <c r="E1358" t="s">
        <v>261</v>
      </c>
      <c r="F1358">
        <v>8.25</v>
      </c>
      <c r="G1358">
        <v>11.15</v>
      </c>
      <c r="H1358">
        <v>7.25</v>
      </c>
      <c r="I1358">
        <v>11.15</v>
      </c>
      <c r="J1358">
        <v>11.15</v>
      </c>
      <c r="K1358">
        <v>5</v>
      </c>
      <c r="L1358">
        <v>24.86</v>
      </c>
      <c r="M1358">
        <v>8000</v>
      </c>
      <c r="N1358">
        <v>4000</v>
      </c>
      <c r="O1358" s="1">
        <v>41381</v>
      </c>
    </row>
    <row r="1359" spans="1:15">
      <c r="A1359" t="str">
        <f t="shared" si="21"/>
        <v>VIJAYABANKCE45</v>
      </c>
      <c r="B1359" t="s">
        <v>266</v>
      </c>
      <c r="C1359" s="1">
        <v>41389</v>
      </c>
      <c r="D1359">
        <v>45</v>
      </c>
      <c r="E1359" t="s">
        <v>127</v>
      </c>
      <c r="F1359">
        <v>6</v>
      </c>
      <c r="G1359">
        <v>6.1</v>
      </c>
      <c r="H1359">
        <v>5</v>
      </c>
      <c r="I1359">
        <v>5.6</v>
      </c>
      <c r="J1359">
        <v>5.6</v>
      </c>
      <c r="K1359">
        <v>5</v>
      </c>
      <c r="L1359">
        <v>10.119999999999999</v>
      </c>
      <c r="M1359">
        <v>28000</v>
      </c>
      <c r="N1359">
        <v>0</v>
      </c>
      <c r="O1359" s="1">
        <v>41381</v>
      </c>
    </row>
    <row r="1360" spans="1:15">
      <c r="A1360" t="str">
        <f t="shared" si="21"/>
        <v>VIJAYABANKPE47.5</v>
      </c>
      <c r="B1360" t="s">
        <v>266</v>
      </c>
      <c r="C1360" s="1">
        <v>41389</v>
      </c>
      <c r="D1360">
        <v>47.5</v>
      </c>
      <c r="E1360" t="s">
        <v>261</v>
      </c>
      <c r="F1360">
        <v>0.2</v>
      </c>
      <c r="G1360">
        <v>0.35</v>
      </c>
      <c r="H1360">
        <v>0.2</v>
      </c>
      <c r="I1360">
        <v>0.3</v>
      </c>
      <c r="J1360">
        <v>0.3</v>
      </c>
      <c r="K1360">
        <v>5</v>
      </c>
      <c r="L1360">
        <v>9.5500000000000007</v>
      </c>
      <c r="M1360">
        <v>36000</v>
      </c>
      <c r="N1360">
        <v>8000</v>
      </c>
      <c r="O1360" s="1">
        <v>41381</v>
      </c>
    </row>
    <row r="1361" spans="1:15">
      <c r="A1361" t="str">
        <f t="shared" si="21"/>
        <v>VOLTASCE90</v>
      </c>
      <c r="B1361" t="s">
        <v>378</v>
      </c>
      <c r="C1361" s="1">
        <v>41389</v>
      </c>
      <c r="D1361">
        <v>90</v>
      </c>
      <c r="E1361" t="s">
        <v>127</v>
      </c>
      <c r="F1361">
        <v>0.2</v>
      </c>
      <c r="G1361">
        <v>0.2</v>
      </c>
      <c r="H1361">
        <v>0.15</v>
      </c>
      <c r="I1361">
        <v>0.15</v>
      </c>
      <c r="J1361">
        <v>0.15</v>
      </c>
      <c r="K1361">
        <v>5</v>
      </c>
      <c r="L1361">
        <v>9.01</v>
      </c>
      <c r="M1361">
        <v>60000</v>
      </c>
      <c r="N1361">
        <v>-8000</v>
      </c>
      <c r="O1361" s="1">
        <v>41381</v>
      </c>
    </row>
    <row r="1362" spans="1:15">
      <c r="A1362" t="str">
        <f t="shared" si="21"/>
        <v>YESBANKCE540</v>
      </c>
      <c r="B1362" t="s">
        <v>302</v>
      </c>
      <c r="C1362" s="1">
        <v>41389</v>
      </c>
      <c r="D1362">
        <v>540</v>
      </c>
      <c r="E1362" t="s">
        <v>127</v>
      </c>
      <c r="F1362">
        <v>0.5</v>
      </c>
      <c r="G1362">
        <v>0.75</v>
      </c>
      <c r="H1362">
        <v>0.5</v>
      </c>
      <c r="I1362">
        <v>0.65</v>
      </c>
      <c r="J1362">
        <v>0.65</v>
      </c>
      <c r="K1362">
        <v>5</v>
      </c>
      <c r="L1362">
        <v>27.03</v>
      </c>
      <c r="M1362">
        <v>3000</v>
      </c>
      <c r="N1362">
        <v>3000</v>
      </c>
      <c r="O1362" s="1">
        <v>41381</v>
      </c>
    </row>
    <row r="1363" spans="1:15">
      <c r="A1363" t="str">
        <f t="shared" si="21"/>
        <v>ZEELPE190</v>
      </c>
      <c r="B1363" t="s">
        <v>345</v>
      </c>
      <c r="C1363" s="1">
        <v>41389</v>
      </c>
      <c r="D1363">
        <v>190</v>
      </c>
      <c r="E1363" t="s">
        <v>261</v>
      </c>
      <c r="F1363">
        <v>0.9</v>
      </c>
      <c r="G1363">
        <v>1.2</v>
      </c>
      <c r="H1363">
        <v>0.65</v>
      </c>
      <c r="I1363">
        <v>1.2</v>
      </c>
      <c r="J1363">
        <v>1.2</v>
      </c>
      <c r="K1363">
        <v>5</v>
      </c>
      <c r="L1363">
        <v>19.079999999999998</v>
      </c>
      <c r="M1363">
        <v>28000</v>
      </c>
      <c r="N1363">
        <v>6000</v>
      </c>
      <c r="O1363" s="1">
        <v>41381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56"/>
  <sheetViews>
    <sheetView topLeftCell="A136" workbookViewId="0">
      <selection activeCell="E153" sqref="E153"/>
    </sheetView>
  </sheetViews>
  <sheetFormatPr defaultRowHeight="15"/>
  <cols>
    <col min="1" max="1" width="14.5703125" bestFit="1" customWidth="1"/>
  </cols>
  <sheetData>
    <row r="1" spans="1:6">
      <c r="A1" s="13" t="s">
        <v>121</v>
      </c>
      <c r="B1" s="13" t="s">
        <v>450</v>
      </c>
      <c r="C1" s="14" t="s">
        <v>451</v>
      </c>
      <c r="D1" s="14" t="s">
        <v>452</v>
      </c>
      <c r="E1" s="14" t="s">
        <v>453</v>
      </c>
      <c r="F1" s="14" t="s">
        <v>454</v>
      </c>
    </row>
    <row r="2" spans="1:6">
      <c r="A2" s="15" t="s">
        <v>401</v>
      </c>
      <c r="B2" s="16">
        <v>250</v>
      </c>
      <c r="C2" s="17">
        <v>28730</v>
      </c>
      <c r="D2" s="17">
        <v>13424.38</v>
      </c>
      <c r="E2" s="17">
        <v>42154.38</v>
      </c>
      <c r="F2" s="18">
        <v>0.157</v>
      </c>
    </row>
    <row r="3" spans="1:6">
      <c r="A3" s="15" t="s">
        <v>338</v>
      </c>
      <c r="B3" s="16">
        <v>250</v>
      </c>
      <c r="C3" s="17">
        <v>34102.5</v>
      </c>
      <c r="D3" s="17">
        <v>15654.38</v>
      </c>
      <c r="E3" s="17">
        <v>49756.88</v>
      </c>
      <c r="F3" s="18">
        <v>0.15890000000000001</v>
      </c>
    </row>
    <row r="4" spans="1:6">
      <c r="A4" s="15" t="s">
        <v>351</v>
      </c>
      <c r="B4" s="16">
        <v>2000</v>
      </c>
      <c r="C4" s="17">
        <v>68720</v>
      </c>
      <c r="D4" s="17">
        <v>24400</v>
      </c>
      <c r="E4" s="17">
        <v>93120</v>
      </c>
      <c r="F4" s="18">
        <v>0.1908</v>
      </c>
    </row>
    <row r="5" spans="1:6">
      <c r="A5" s="15" t="s">
        <v>268</v>
      </c>
      <c r="B5" s="16">
        <v>2000</v>
      </c>
      <c r="C5" s="17">
        <v>38900</v>
      </c>
      <c r="D5" s="17">
        <v>14280</v>
      </c>
      <c r="E5" s="17">
        <v>53180</v>
      </c>
      <c r="F5" s="18">
        <v>0.1862</v>
      </c>
    </row>
    <row r="6" spans="1:6">
      <c r="A6" s="15" t="s">
        <v>402</v>
      </c>
      <c r="B6" s="16">
        <v>8000</v>
      </c>
      <c r="C6" s="17">
        <v>62080</v>
      </c>
      <c r="D6" s="17">
        <v>20160</v>
      </c>
      <c r="E6" s="17">
        <v>82240</v>
      </c>
      <c r="F6" s="18">
        <v>0.2039</v>
      </c>
    </row>
    <row r="7" spans="1:6">
      <c r="A7" s="15" t="s">
        <v>356</v>
      </c>
      <c r="B7" s="16">
        <v>2000</v>
      </c>
      <c r="C7" s="17">
        <v>31080</v>
      </c>
      <c r="D7" s="17">
        <v>14500</v>
      </c>
      <c r="E7" s="17">
        <v>45580</v>
      </c>
      <c r="F7" s="18">
        <v>0.15709999999999999</v>
      </c>
    </row>
    <row r="8" spans="1:6">
      <c r="A8" s="15" t="s">
        <v>322</v>
      </c>
      <c r="B8" s="16">
        <v>2000</v>
      </c>
      <c r="C8" s="17">
        <v>40560</v>
      </c>
      <c r="D8" s="17">
        <v>18865</v>
      </c>
      <c r="E8" s="17">
        <v>59425</v>
      </c>
      <c r="F8" s="18">
        <v>0.1575</v>
      </c>
    </row>
    <row r="9" spans="1:6">
      <c r="A9" s="15" t="s">
        <v>403</v>
      </c>
      <c r="B9" s="16">
        <v>4000</v>
      </c>
      <c r="C9" s="17">
        <v>49600</v>
      </c>
      <c r="D9" s="17">
        <v>20460</v>
      </c>
      <c r="E9" s="17">
        <v>70060</v>
      </c>
      <c r="F9" s="18">
        <v>0.17119999999999999</v>
      </c>
    </row>
    <row r="10" spans="1:6">
      <c r="A10" s="15" t="s">
        <v>333</v>
      </c>
      <c r="B10" s="16">
        <v>4000</v>
      </c>
      <c r="C10" s="17">
        <v>40360</v>
      </c>
      <c r="D10" s="17">
        <v>17900</v>
      </c>
      <c r="E10" s="17">
        <v>58260</v>
      </c>
      <c r="F10" s="18">
        <v>0.16270000000000001</v>
      </c>
    </row>
    <row r="11" spans="1:6">
      <c r="A11" s="15" t="s">
        <v>381</v>
      </c>
      <c r="B11" s="16">
        <v>4000</v>
      </c>
      <c r="C11" s="17">
        <v>51160</v>
      </c>
      <c r="D11" s="17">
        <v>16600</v>
      </c>
      <c r="E11" s="17">
        <v>67760</v>
      </c>
      <c r="F11" s="18">
        <v>0.20399999999999999</v>
      </c>
    </row>
    <row r="12" spans="1:6">
      <c r="A12" s="15" t="s">
        <v>349</v>
      </c>
      <c r="B12" s="16">
        <v>9000</v>
      </c>
      <c r="C12" s="17">
        <v>23580</v>
      </c>
      <c r="D12" s="17">
        <v>10710</v>
      </c>
      <c r="E12" s="17">
        <v>34290</v>
      </c>
      <c r="F12" s="18">
        <v>0.16</v>
      </c>
    </row>
    <row r="13" spans="1:6">
      <c r="A13" s="15" t="s">
        <v>368</v>
      </c>
      <c r="B13" s="16">
        <v>125</v>
      </c>
      <c r="C13" s="17">
        <v>63915</v>
      </c>
      <c r="D13" s="17">
        <v>29771.56</v>
      </c>
      <c r="E13" s="17">
        <v>93686.56</v>
      </c>
      <c r="F13" s="18">
        <v>0.1573</v>
      </c>
    </row>
    <row r="14" spans="1:6">
      <c r="A14" s="15" t="s">
        <v>340</v>
      </c>
      <c r="B14" s="16">
        <v>2000</v>
      </c>
      <c r="C14" s="17">
        <v>43740</v>
      </c>
      <c r="D14" s="17">
        <v>16760</v>
      </c>
      <c r="E14" s="17">
        <v>60500</v>
      </c>
      <c r="F14" s="18">
        <v>0.1804</v>
      </c>
    </row>
    <row r="15" spans="1:6">
      <c r="A15" s="15" t="s">
        <v>295</v>
      </c>
      <c r="B15" s="16">
        <v>250</v>
      </c>
      <c r="C15" s="17">
        <v>37657.5</v>
      </c>
      <c r="D15" s="17">
        <v>17590.62</v>
      </c>
      <c r="E15" s="17">
        <v>55248.12</v>
      </c>
      <c r="F15" s="18">
        <v>0.157</v>
      </c>
    </row>
    <row r="16" spans="1:6">
      <c r="A16" s="15" t="s">
        <v>262</v>
      </c>
      <c r="B16" s="16">
        <v>125</v>
      </c>
      <c r="C16" s="17">
        <v>26698.75</v>
      </c>
      <c r="D16" s="17">
        <v>12433.44</v>
      </c>
      <c r="E16" s="17">
        <v>39132.19</v>
      </c>
      <c r="F16" s="18">
        <v>0.1573</v>
      </c>
    </row>
    <row r="17" spans="1:6">
      <c r="A17" s="15" t="s">
        <v>339</v>
      </c>
      <c r="B17" s="16">
        <v>500</v>
      </c>
      <c r="C17" s="17">
        <v>39905</v>
      </c>
      <c r="D17" s="17">
        <v>18578.75</v>
      </c>
      <c r="E17" s="17">
        <v>58483.75</v>
      </c>
      <c r="F17" s="18">
        <v>0.1573</v>
      </c>
    </row>
    <row r="18" spans="1:6">
      <c r="A18" s="15" t="s">
        <v>361</v>
      </c>
      <c r="B18" s="16">
        <v>1000</v>
      </c>
      <c r="C18" s="17">
        <v>35810</v>
      </c>
      <c r="D18" s="17">
        <v>16190</v>
      </c>
      <c r="E18" s="17">
        <v>52000</v>
      </c>
      <c r="F18" s="18">
        <v>0.1605</v>
      </c>
    </row>
    <row r="19" spans="1:6">
      <c r="A19" s="15" t="s">
        <v>392</v>
      </c>
      <c r="B19" s="16">
        <v>25</v>
      </c>
      <c r="C19" s="17">
        <v>21645.5</v>
      </c>
      <c r="D19" s="17">
        <v>9145.99</v>
      </c>
      <c r="E19" s="17">
        <v>30791.49</v>
      </c>
      <c r="F19" s="18">
        <v>0.1009</v>
      </c>
    </row>
    <row r="20" spans="1:6">
      <c r="A20" s="15" t="s">
        <v>346</v>
      </c>
      <c r="B20" s="16">
        <v>250</v>
      </c>
      <c r="C20" s="17">
        <v>20860</v>
      </c>
      <c r="D20" s="17">
        <v>9745.6200000000008</v>
      </c>
      <c r="E20" s="17">
        <v>30605.62</v>
      </c>
      <c r="F20" s="18">
        <v>0.157</v>
      </c>
    </row>
    <row r="21" spans="1:6">
      <c r="A21" s="15" t="s">
        <v>404</v>
      </c>
      <c r="B21" s="16">
        <v>1000</v>
      </c>
      <c r="C21" s="17">
        <v>28740</v>
      </c>
      <c r="D21" s="17">
        <v>11627.5</v>
      </c>
      <c r="E21" s="17">
        <v>40367.5</v>
      </c>
      <c r="F21" s="18">
        <v>0.17349999999999999</v>
      </c>
    </row>
    <row r="22" spans="1:6">
      <c r="A22" s="15" t="s">
        <v>129</v>
      </c>
      <c r="B22" s="16">
        <v>1000</v>
      </c>
      <c r="C22" s="17">
        <v>34610</v>
      </c>
      <c r="D22" s="17">
        <v>16170</v>
      </c>
      <c r="E22" s="17">
        <v>50780</v>
      </c>
      <c r="F22" s="18">
        <v>0.157</v>
      </c>
    </row>
    <row r="23" spans="1:6">
      <c r="A23" s="15" t="s">
        <v>299</v>
      </c>
      <c r="B23" s="16">
        <v>1000</v>
      </c>
      <c r="C23" s="17">
        <v>22100</v>
      </c>
      <c r="D23" s="17">
        <v>10247.5</v>
      </c>
      <c r="E23" s="17">
        <v>32347.5</v>
      </c>
      <c r="F23" s="18">
        <v>0.1578</v>
      </c>
    </row>
    <row r="24" spans="1:6">
      <c r="A24" s="15" t="s">
        <v>405</v>
      </c>
      <c r="B24" s="16">
        <v>508</v>
      </c>
      <c r="C24" s="17">
        <v>24963.119999999999</v>
      </c>
      <c r="D24" s="17">
        <v>11657.33</v>
      </c>
      <c r="E24" s="17">
        <v>36620.449999999997</v>
      </c>
      <c r="F24" s="18">
        <v>0.157</v>
      </c>
    </row>
    <row r="25" spans="1:6">
      <c r="A25" s="15" t="s">
        <v>387</v>
      </c>
      <c r="B25" s="16">
        <v>1000</v>
      </c>
      <c r="C25" s="17">
        <v>29460</v>
      </c>
      <c r="D25" s="17">
        <v>13722.5</v>
      </c>
      <c r="E25" s="17">
        <v>43182.5</v>
      </c>
      <c r="F25" s="18">
        <v>0.1573</v>
      </c>
    </row>
    <row r="26" spans="1:6">
      <c r="A26" s="15" t="s">
        <v>320</v>
      </c>
      <c r="B26" s="16">
        <v>1000</v>
      </c>
      <c r="C26" s="17">
        <v>43080</v>
      </c>
      <c r="D26" s="17">
        <v>20120</v>
      </c>
      <c r="E26" s="17">
        <v>63200</v>
      </c>
      <c r="F26" s="18">
        <v>0.157</v>
      </c>
    </row>
    <row r="27" spans="1:6">
      <c r="A27" s="15" t="s">
        <v>312</v>
      </c>
      <c r="B27" s="16">
        <v>1000</v>
      </c>
      <c r="C27" s="17">
        <v>33090</v>
      </c>
      <c r="D27" s="17">
        <v>15407.5</v>
      </c>
      <c r="E27" s="17">
        <v>48497.5</v>
      </c>
      <c r="F27" s="18">
        <v>0.1573</v>
      </c>
    </row>
    <row r="28" spans="1:6">
      <c r="A28" s="15" t="s">
        <v>374</v>
      </c>
      <c r="B28" s="16">
        <v>1000</v>
      </c>
      <c r="C28" s="17">
        <v>47020</v>
      </c>
      <c r="D28" s="17">
        <v>21927.5</v>
      </c>
      <c r="E28" s="17">
        <v>68947.5</v>
      </c>
      <c r="F28" s="18">
        <v>0.15720000000000001</v>
      </c>
    </row>
    <row r="29" spans="1:6">
      <c r="A29" s="15" t="s">
        <v>267</v>
      </c>
      <c r="B29" s="16">
        <v>1000</v>
      </c>
      <c r="C29" s="17">
        <v>36220</v>
      </c>
      <c r="D29" s="17">
        <v>16677.5</v>
      </c>
      <c r="E29" s="17">
        <v>52897.5</v>
      </c>
      <c r="F29" s="18">
        <v>0.1585</v>
      </c>
    </row>
    <row r="30" spans="1:6">
      <c r="A30" s="15" t="s">
        <v>406</v>
      </c>
      <c r="B30" s="16">
        <v>1000</v>
      </c>
      <c r="C30" s="17">
        <v>33090</v>
      </c>
      <c r="D30" s="17">
        <v>15300</v>
      </c>
      <c r="E30" s="17">
        <v>48390</v>
      </c>
      <c r="F30" s="18">
        <v>0.15809999999999999</v>
      </c>
    </row>
    <row r="31" spans="1:6">
      <c r="A31" s="15" t="s">
        <v>265</v>
      </c>
      <c r="B31" s="16">
        <v>4000</v>
      </c>
      <c r="C31" s="17">
        <v>31440</v>
      </c>
      <c r="D31" s="17">
        <v>11410</v>
      </c>
      <c r="E31" s="17">
        <v>42850</v>
      </c>
      <c r="F31" s="18">
        <v>0.18770000000000001</v>
      </c>
    </row>
    <row r="32" spans="1:6">
      <c r="A32" s="15" t="s">
        <v>336</v>
      </c>
      <c r="B32" s="16">
        <v>1000</v>
      </c>
      <c r="C32" s="17">
        <v>42370</v>
      </c>
      <c r="D32" s="17">
        <v>19630</v>
      </c>
      <c r="E32" s="17">
        <v>62000</v>
      </c>
      <c r="F32" s="18">
        <v>0.15790000000000001</v>
      </c>
    </row>
    <row r="33" spans="1:6">
      <c r="A33" s="15" t="s">
        <v>393</v>
      </c>
      <c r="B33" s="16">
        <v>100</v>
      </c>
      <c r="C33" s="17">
        <v>17245</v>
      </c>
      <c r="D33" s="17">
        <v>7282.5</v>
      </c>
      <c r="E33" s="17">
        <v>24527.5</v>
      </c>
      <c r="F33" s="18">
        <v>0.10100000000000001</v>
      </c>
    </row>
    <row r="34" spans="1:6">
      <c r="A34" s="15" t="s">
        <v>394</v>
      </c>
      <c r="B34" s="16">
        <v>50</v>
      </c>
      <c r="C34" s="17">
        <v>26050</v>
      </c>
      <c r="D34" s="17">
        <v>10986.08</v>
      </c>
      <c r="E34" s="17">
        <v>37036.07</v>
      </c>
      <c r="F34" s="18">
        <v>0.1011</v>
      </c>
    </row>
    <row r="35" spans="1:6">
      <c r="A35" s="15" t="s">
        <v>395</v>
      </c>
      <c r="B35" s="16">
        <v>75</v>
      </c>
      <c r="C35" s="17">
        <v>15710.25</v>
      </c>
      <c r="D35" s="17">
        <v>6636.04</v>
      </c>
      <c r="E35" s="17">
        <v>22346.29</v>
      </c>
      <c r="F35" s="18">
        <v>0.10100000000000001</v>
      </c>
    </row>
    <row r="36" spans="1:6">
      <c r="A36" s="15" t="s">
        <v>324</v>
      </c>
      <c r="B36" s="16">
        <v>1000</v>
      </c>
      <c r="C36" s="17">
        <v>34500</v>
      </c>
      <c r="D36" s="17">
        <v>15595</v>
      </c>
      <c r="E36" s="17">
        <v>50095</v>
      </c>
      <c r="F36" s="18">
        <v>0.16059999999999999</v>
      </c>
    </row>
    <row r="37" spans="1:6">
      <c r="A37" s="15" t="s">
        <v>407</v>
      </c>
      <c r="B37" s="16">
        <v>250</v>
      </c>
      <c r="C37" s="17">
        <v>35362.5</v>
      </c>
      <c r="D37" s="17">
        <v>16461.88</v>
      </c>
      <c r="E37" s="17">
        <v>51824.38</v>
      </c>
      <c r="F37" s="18">
        <v>0.15740000000000001</v>
      </c>
    </row>
    <row r="38" spans="1:6">
      <c r="A38" s="15" t="s">
        <v>355</v>
      </c>
      <c r="B38" s="16">
        <v>2000</v>
      </c>
      <c r="C38" s="17">
        <v>22200</v>
      </c>
      <c r="D38" s="17">
        <v>9980</v>
      </c>
      <c r="E38" s="17">
        <v>32180</v>
      </c>
      <c r="F38" s="18">
        <v>0.16120000000000001</v>
      </c>
    </row>
    <row r="39" spans="1:6">
      <c r="A39" s="15" t="s">
        <v>382</v>
      </c>
      <c r="B39" s="16">
        <v>2000</v>
      </c>
      <c r="C39" s="17">
        <v>28860</v>
      </c>
      <c r="D39" s="17">
        <v>13460</v>
      </c>
      <c r="E39" s="17">
        <v>42320</v>
      </c>
      <c r="F39" s="18">
        <v>0.15720000000000001</v>
      </c>
    </row>
    <row r="40" spans="1:6">
      <c r="A40" s="15" t="s">
        <v>347</v>
      </c>
      <c r="B40" s="16">
        <v>4000</v>
      </c>
      <c r="C40" s="17">
        <v>48800</v>
      </c>
      <c r="D40" s="17">
        <v>19490</v>
      </c>
      <c r="E40" s="17">
        <v>68290</v>
      </c>
      <c r="F40" s="18">
        <v>0.17510000000000001</v>
      </c>
    </row>
    <row r="41" spans="1:6">
      <c r="A41" s="15" t="s">
        <v>352</v>
      </c>
      <c r="B41" s="16">
        <v>4000</v>
      </c>
      <c r="C41" s="17">
        <v>29880</v>
      </c>
      <c r="D41" s="17">
        <v>13880</v>
      </c>
      <c r="E41" s="17">
        <v>43760</v>
      </c>
      <c r="F41" s="18">
        <v>0.15759999999999999</v>
      </c>
    </row>
    <row r="42" spans="1:6">
      <c r="A42" s="15" t="s">
        <v>408</v>
      </c>
      <c r="B42" s="16">
        <v>250</v>
      </c>
      <c r="C42" s="17">
        <v>27897.5</v>
      </c>
      <c r="D42" s="17">
        <v>13028.12</v>
      </c>
      <c r="E42" s="17">
        <v>40925.620000000003</v>
      </c>
      <c r="F42" s="18">
        <v>0.157</v>
      </c>
    </row>
    <row r="43" spans="1:6">
      <c r="A43" s="15" t="s">
        <v>396</v>
      </c>
      <c r="B43" s="16">
        <v>25</v>
      </c>
      <c r="C43" s="17">
        <v>25588</v>
      </c>
      <c r="D43" s="17">
        <v>10764.38</v>
      </c>
      <c r="E43" s="17">
        <v>36352.379999999997</v>
      </c>
      <c r="F43" s="18">
        <v>0.1013</v>
      </c>
    </row>
    <row r="44" spans="1:6">
      <c r="A44" s="15" t="s">
        <v>288</v>
      </c>
      <c r="B44" s="16">
        <v>1000</v>
      </c>
      <c r="C44" s="17">
        <v>42720</v>
      </c>
      <c r="D44" s="17">
        <v>14332.5</v>
      </c>
      <c r="E44" s="17">
        <v>57052.5</v>
      </c>
      <c r="F44" s="18">
        <v>0.19900000000000001</v>
      </c>
    </row>
    <row r="45" spans="1:6">
      <c r="A45" s="15" t="s">
        <v>371</v>
      </c>
      <c r="B45" s="16">
        <v>125</v>
      </c>
      <c r="C45" s="17">
        <v>24365</v>
      </c>
      <c r="D45" s="17">
        <v>11376.25</v>
      </c>
      <c r="E45" s="17">
        <v>35741.25</v>
      </c>
      <c r="F45" s="18">
        <v>0.157</v>
      </c>
    </row>
    <row r="46" spans="1:6">
      <c r="A46" s="15" t="s">
        <v>388</v>
      </c>
      <c r="B46" s="16">
        <v>2000</v>
      </c>
      <c r="C46" s="17">
        <v>27640</v>
      </c>
      <c r="D46" s="17">
        <v>12850</v>
      </c>
      <c r="E46" s="17">
        <v>40490</v>
      </c>
      <c r="F46" s="18">
        <v>0.1575</v>
      </c>
    </row>
    <row r="47" spans="1:6">
      <c r="A47" s="15" t="s">
        <v>409</v>
      </c>
      <c r="B47" s="16">
        <v>500</v>
      </c>
      <c r="C47" s="17">
        <v>26735</v>
      </c>
      <c r="D47" s="17">
        <v>12475</v>
      </c>
      <c r="E47" s="17">
        <v>39210</v>
      </c>
      <c r="F47" s="18">
        <v>0.15709999999999999</v>
      </c>
    </row>
    <row r="48" spans="1:6">
      <c r="A48" s="15" t="s">
        <v>366</v>
      </c>
      <c r="B48" s="16">
        <v>250</v>
      </c>
      <c r="C48" s="17">
        <v>27842.5</v>
      </c>
      <c r="D48" s="17">
        <v>10313.75</v>
      </c>
      <c r="E48" s="17">
        <v>38156.25</v>
      </c>
      <c r="F48" s="18">
        <v>0.18490000000000001</v>
      </c>
    </row>
    <row r="49" spans="1:6">
      <c r="A49" s="15" t="s">
        <v>397</v>
      </c>
      <c r="B49" s="16">
        <v>50</v>
      </c>
      <c r="C49" s="17">
        <v>23048</v>
      </c>
      <c r="D49" s="17">
        <v>9696</v>
      </c>
      <c r="E49" s="17">
        <v>32744</v>
      </c>
      <c r="F49" s="18">
        <v>0.1013</v>
      </c>
    </row>
    <row r="50" spans="1:6">
      <c r="A50" s="15" t="s">
        <v>364</v>
      </c>
      <c r="B50" s="16">
        <v>1000</v>
      </c>
      <c r="C50" s="17">
        <v>37230</v>
      </c>
      <c r="D50" s="17">
        <v>17325</v>
      </c>
      <c r="E50" s="17">
        <v>54555</v>
      </c>
      <c r="F50" s="18">
        <v>0.15740000000000001</v>
      </c>
    </row>
    <row r="51" spans="1:6">
      <c r="A51" s="15" t="s">
        <v>332</v>
      </c>
      <c r="B51" s="16">
        <v>10000</v>
      </c>
      <c r="C51" s="17">
        <v>25200</v>
      </c>
      <c r="D51" s="17">
        <v>10025</v>
      </c>
      <c r="E51" s="17">
        <v>35225</v>
      </c>
      <c r="F51" s="18">
        <v>0.17560000000000001</v>
      </c>
    </row>
    <row r="52" spans="1:6">
      <c r="A52" s="15" t="s">
        <v>367</v>
      </c>
      <c r="B52" s="16">
        <v>1000</v>
      </c>
      <c r="C52" s="17">
        <v>31580</v>
      </c>
      <c r="D52" s="17">
        <v>14690</v>
      </c>
      <c r="E52" s="17">
        <v>46270</v>
      </c>
      <c r="F52" s="18">
        <v>0.15740000000000001</v>
      </c>
    </row>
    <row r="53" spans="1:6">
      <c r="A53" s="15" t="s">
        <v>410</v>
      </c>
      <c r="B53" s="16">
        <v>125</v>
      </c>
      <c r="C53" s="17">
        <v>40848.75</v>
      </c>
      <c r="D53" s="17">
        <v>19070.310000000001</v>
      </c>
      <c r="E53" s="17">
        <v>59919.06</v>
      </c>
      <c r="F53" s="18">
        <v>0.15709999999999999</v>
      </c>
    </row>
    <row r="54" spans="1:6">
      <c r="A54" s="15" t="s">
        <v>411</v>
      </c>
      <c r="B54" s="16">
        <v>4000</v>
      </c>
      <c r="C54" s="17">
        <v>29040</v>
      </c>
      <c r="D54" s="17">
        <v>13480</v>
      </c>
      <c r="E54" s="17">
        <v>42520</v>
      </c>
      <c r="F54" s="18">
        <v>0.15770000000000001</v>
      </c>
    </row>
    <row r="55" spans="1:6">
      <c r="A55" s="15" t="s">
        <v>357</v>
      </c>
      <c r="B55" s="16">
        <v>16000</v>
      </c>
      <c r="C55" s="17">
        <v>30560</v>
      </c>
      <c r="D55" s="17">
        <v>9040</v>
      </c>
      <c r="E55" s="17">
        <v>39600</v>
      </c>
      <c r="F55" s="18">
        <v>0.219</v>
      </c>
    </row>
    <row r="56" spans="1:6">
      <c r="A56" s="15" t="s">
        <v>412</v>
      </c>
      <c r="B56" s="16">
        <v>500</v>
      </c>
      <c r="C56" s="17">
        <v>34000</v>
      </c>
      <c r="D56" s="17">
        <v>15565</v>
      </c>
      <c r="E56" s="17">
        <v>49565</v>
      </c>
      <c r="F56" s="18">
        <v>0.15920000000000001</v>
      </c>
    </row>
    <row r="57" spans="1:6">
      <c r="A57" s="15" t="s">
        <v>337</v>
      </c>
      <c r="B57" s="16">
        <v>500</v>
      </c>
      <c r="C57" s="17">
        <v>42120</v>
      </c>
      <c r="D57" s="17">
        <v>19616.25</v>
      </c>
      <c r="E57" s="17">
        <v>61736.25</v>
      </c>
      <c r="F57" s="18">
        <v>0.1573</v>
      </c>
    </row>
    <row r="58" spans="1:6">
      <c r="A58" s="15" t="s">
        <v>310</v>
      </c>
      <c r="B58" s="16">
        <v>500</v>
      </c>
      <c r="C58" s="17">
        <v>44695</v>
      </c>
      <c r="D58" s="17">
        <v>20840</v>
      </c>
      <c r="E58" s="17">
        <v>65535</v>
      </c>
      <c r="F58" s="18">
        <v>0.15720000000000001</v>
      </c>
    </row>
    <row r="59" spans="1:6">
      <c r="A59" s="15" t="s">
        <v>329</v>
      </c>
      <c r="B59" s="16">
        <v>500</v>
      </c>
      <c r="C59" s="17">
        <v>35260</v>
      </c>
      <c r="D59" s="17">
        <v>16412.5</v>
      </c>
      <c r="E59" s="17">
        <v>51672.5</v>
      </c>
      <c r="F59" s="18">
        <v>0.15740000000000001</v>
      </c>
    </row>
    <row r="60" spans="1:6">
      <c r="A60" s="15" t="s">
        <v>297</v>
      </c>
      <c r="B60" s="16">
        <v>4000</v>
      </c>
      <c r="C60" s="17">
        <v>68400</v>
      </c>
      <c r="D60" s="17">
        <v>17037.5</v>
      </c>
      <c r="E60" s="17">
        <v>85437.5</v>
      </c>
      <c r="F60" s="18">
        <v>0.31340000000000001</v>
      </c>
    </row>
    <row r="61" spans="1:6">
      <c r="A61" s="15" t="s">
        <v>135</v>
      </c>
      <c r="B61" s="16">
        <v>125</v>
      </c>
      <c r="C61" s="17">
        <v>22801.25</v>
      </c>
      <c r="D61" s="17">
        <v>10652.19</v>
      </c>
      <c r="E61" s="17">
        <v>33453.440000000002</v>
      </c>
      <c r="F61" s="18">
        <v>0.157</v>
      </c>
    </row>
    <row r="62" spans="1:6">
      <c r="A62" s="15" t="s">
        <v>348</v>
      </c>
      <c r="B62" s="16">
        <v>2000</v>
      </c>
      <c r="C62" s="17">
        <v>23400</v>
      </c>
      <c r="D62" s="17">
        <v>9235</v>
      </c>
      <c r="E62" s="17">
        <v>32635</v>
      </c>
      <c r="F62" s="18">
        <v>0.17660000000000001</v>
      </c>
    </row>
    <row r="63" spans="1:6">
      <c r="A63" s="15" t="s">
        <v>301</v>
      </c>
      <c r="B63" s="16">
        <v>2000</v>
      </c>
      <c r="C63" s="17">
        <v>23000</v>
      </c>
      <c r="D63" s="17">
        <v>10140</v>
      </c>
      <c r="E63" s="17">
        <v>33140</v>
      </c>
      <c r="F63" s="18">
        <v>0.16339999999999999</v>
      </c>
    </row>
    <row r="64" spans="1:6">
      <c r="A64" s="15" t="s">
        <v>327</v>
      </c>
      <c r="B64" s="16">
        <v>1000</v>
      </c>
      <c r="C64" s="17">
        <v>34900</v>
      </c>
      <c r="D64" s="17">
        <v>15427.5</v>
      </c>
      <c r="E64" s="17">
        <v>50327.5</v>
      </c>
      <c r="F64" s="18">
        <v>0.16309999999999999</v>
      </c>
    </row>
    <row r="65" spans="1:6">
      <c r="A65" s="15" t="s">
        <v>131</v>
      </c>
      <c r="B65" s="16">
        <v>500</v>
      </c>
      <c r="C65" s="17">
        <v>23660</v>
      </c>
      <c r="D65" s="17">
        <v>11036.25</v>
      </c>
      <c r="E65" s="17">
        <v>34696.25</v>
      </c>
      <c r="F65" s="18">
        <v>0.15709999999999999</v>
      </c>
    </row>
    <row r="66" spans="1:6">
      <c r="A66" s="15" t="s">
        <v>413</v>
      </c>
      <c r="B66" s="16">
        <v>2000</v>
      </c>
      <c r="C66" s="17">
        <v>25820</v>
      </c>
      <c r="D66" s="17">
        <v>12025</v>
      </c>
      <c r="E66" s="17">
        <v>37845</v>
      </c>
      <c r="F66" s="18">
        <v>0.1573</v>
      </c>
    </row>
    <row r="67" spans="1:6">
      <c r="A67" s="15" t="s">
        <v>316</v>
      </c>
      <c r="B67" s="16">
        <v>4000</v>
      </c>
      <c r="C67" s="17">
        <v>47120</v>
      </c>
      <c r="D67" s="17">
        <v>13220</v>
      </c>
      <c r="E67" s="17">
        <v>60340</v>
      </c>
      <c r="F67" s="18">
        <v>0.22819999999999999</v>
      </c>
    </row>
    <row r="68" spans="1:6">
      <c r="A68" s="15" t="s">
        <v>290</v>
      </c>
      <c r="B68" s="16">
        <v>250</v>
      </c>
      <c r="C68" s="17">
        <v>30420</v>
      </c>
      <c r="D68" s="17">
        <v>14185.62</v>
      </c>
      <c r="E68" s="17">
        <v>44605.62</v>
      </c>
      <c r="F68" s="18">
        <v>0.15720000000000001</v>
      </c>
    </row>
    <row r="69" spans="1:6">
      <c r="A69" s="15" t="s">
        <v>373</v>
      </c>
      <c r="B69" s="16">
        <v>4000</v>
      </c>
      <c r="C69" s="17">
        <v>39960</v>
      </c>
      <c r="D69" s="17">
        <v>18620</v>
      </c>
      <c r="E69" s="17">
        <v>58580</v>
      </c>
      <c r="F69" s="18">
        <v>0.1573</v>
      </c>
    </row>
    <row r="70" spans="1:6">
      <c r="A70" s="15" t="s">
        <v>317</v>
      </c>
      <c r="B70" s="16">
        <v>4000</v>
      </c>
      <c r="C70" s="17">
        <v>50840</v>
      </c>
      <c r="D70" s="17">
        <v>23720</v>
      </c>
      <c r="E70" s="17">
        <v>74560</v>
      </c>
      <c r="F70" s="18">
        <v>0.15709999999999999</v>
      </c>
    </row>
    <row r="71" spans="1:6">
      <c r="A71" s="15" t="s">
        <v>303</v>
      </c>
      <c r="B71" s="16">
        <v>2000</v>
      </c>
      <c r="C71" s="17">
        <v>38720</v>
      </c>
      <c r="D71" s="17">
        <v>15875</v>
      </c>
      <c r="E71" s="17">
        <v>54595</v>
      </c>
      <c r="F71" s="18">
        <v>0.1719</v>
      </c>
    </row>
    <row r="72" spans="1:6">
      <c r="A72" s="15" t="s">
        <v>314</v>
      </c>
      <c r="B72" s="16">
        <v>8000</v>
      </c>
      <c r="C72" s="17">
        <v>46720</v>
      </c>
      <c r="D72" s="17">
        <v>11660</v>
      </c>
      <c r="E72" s="17">
        <v>58380</v>
      </c>
      <c r="F72" s="18">
        <v>0.25030000000000002</v>
      </c>
    </row>
    <row r="73" spans="1:6">
      <c r="A73" s="15" t="s">
        <v>376</v>
      </c>
      <c r="B73" s="16">
        <v>1000</v>
      </c>
      <c r="C73" s="17">
        <v>30870</v>
      </c>
      <c r="D73" s="17">
        <v>14355</v>
      </c>
      <c r="E73" s="17">
        <v>45225</v>
      </c>
      <c r="F73" s="18">
        <v>0.1575</v>
      </c>
    </row>
    <row r="74" spans="1:6">
      <c r="A74" s="15" t="s">
        <v>414</v>
      </c>
      <c r="B74" s="16">
        <v>4000</v>
      </c>
      <c r="C74" s="17">
        <v>25440</v>
      </c>
      <c r="D74" s="17">
        <v>11690</v>
      </c>
      <c r="E74" s="17">
        <v>37130</v>
      </c>
      <c r="F74" s="18">
        <v>0.1588</v>
      </c>
    </row>
    <row r="75" spans="1:6">
      <c r="A75" s="15" t="s">
        <v>372</v>
      </c>
      <c r="B75" s="16">
        <v>4000</v>
      </c>
      <c r="C75" s="17">
        <v>37120</v>
      </c>
      <c r="D75" s="17">
        <v>17230</v>
      </c>
      <c r="E75" s="17">
        <v>54350</v>
      </c>
      <c r="F75" s="18">
        <v>0.15770000000000001</v>
      </c>
    </row>
    <row r="76" spans="1:6">
      <c r="A76" s="15" t="s">
        <v>383</v>
      </c>
      <c r="B76" s="16">
        <v>1000</v>
      </c>
      <c r="C76" s="17">
        <v>47020</v>
      </c>
      <c r="D76" s="17">
        <v>21900</v>
      </c>
      <c r="E76" s="17">
        <v>68920</v>
      </c>
      <c r="F76" s="18">
        <v>0.1573</v>
      </c>
    </row>
    <row r="77" spans="1:6">
      <c r="A77" s="15" t="s">
        <v>291</v>
      </c>
      <c r="B77" s="16">
        <v>125</v>
      </c>
      <c r="C77" s="17">
        <v>39637.5</v>
      </c>
      <c r="D77" s="17">
        <v>18520.62</v>
      </c>
      <c r="E77" s="17">
        <v>58158.12</v>
      </c>
      <c r="F77" s="18">
        <v>0.157</v>
      </c>
    </row>
    <row r="78" spans="1:6">
      <c r="A78" s="15" t="s">
        <v>415</v>
      </c>
      <c r="B78" s="16">
        <v>4000</v>
      </c>
      <c r="C78" s="17">
        <v>32280</v>
      </c>
      <c r="D78" s="17">
        <v>15020</v>
      </c>
      <c r="E78" s="17">
        <v>47300</v>
      </c>
      <c r="F78" s="18">
        <v>0.15740000000000001</v>
      </c>
    </row>
    <row r="79" spans="1:6">
      <c r="A79" s="15" t="s">
        <v>353</v>
      </c>
      <c r="B79" s="16">
        <v>1000</v>
      </c>
      <c r="C79" s="17">
        <v>36410</v>
      </c>
      <c r="D79" s="17">
        <v>15745</v>
      </c>
      <c r="E79" s="17">
        <v>52155</v>
      </c>
      <c r="F79" s="18">
        <v>0.1656</v>
      </c>
    </row>
    <row r="80" spans="1:6">
      <c r="A80" s="15" t="s">
        <v>360</v>
      </c>
      <c r="B80" s="16">
        <v>2000</v>
      </c>
      <c r="C80" s="17">
        <v>26440</v>
      </c>
      <c r="D80" s="17">
        <v>12215</v>
      </c>
      <c r="E80" s="17">
        <v>38655</v>
      </c>
      <c r="F80" s="18">
        <v>0.15820000000000001</v>
      </c>
    </row>
    <row r="81" spans="1:6">
      <c r="A81" s="15" t="s">
        <v>300</v>
      </c>
      <c r="B81" s="16">
        <v>1000</v>
      </c>
      <c r="C81" s="17">
        <v>31980</v>
      </c>
      <c r="D81" s="17">
        <v>14905</v>
      </c>
      <c r="E81" s="17">
        <v>46885</v>
      </c>
      <c r="F81" s="18">
        <v>0.15720000000000001</v>
      </c>
    </row>
    <row r="82" spans="1:6">
      <c r="A82" s="15" t="s">
        <v>342</v>
      </c>
      <c r="B82" s="16">
        <v>8000</v>
      </c>
      <c r="C82" s="17">
        <v>44320</v>
      </c>
      <c r="D82" s="17">
        <v>11043.12</v>
      </c>
      <c r="E82" s="17">
        <v>55363.12</v>
      </c>
      <c r="F82" s="18">
        <v>0.26769999999999999</v>
      </c>
    </row>
    <row r="83" spans="1:6">
      <c r="A83" s="15" t="s">
        <v>328</v>
      </c>
      <c r="B83" s="16">
        <v>1000</v>
      </c>
      <c r="C83" s="17">
        <v>44270</v>
      </c>
      <c r="D83" s="17">
        <v>18217.5</v>
      </c>
      <c r="E83" s="17">
        <v>62487.5</v>
      </c>
      <c r="F83" s="18">
        <v>0.17150000000000001</v>
      </c>
    </row>
    <row r="84" spans="1:6">
      <c r="A84" s="15" t="s">
        <v>365</v>
      </c>
      <c r="B84" s="16">
        <v>4000</v>
      </c>
      <c r="C84" s="17">
        <v>43520</v>
      </c>
      <c r="D84" s="17">
        <v>14170</v>
      </c>
      <c r="E84" s="17">
        <v>57690</v>
      </c>
      <c r="F84" s="18">
        <v>0.20349999999999999</v>
      </c>
    </row>
    <row r="85" spans="1:6">
      <c r="A85" s="15" t="s">
        <v>128</v>
      </c>
      <c r="B85" s="16">
        <v>4000</v>
      </c>
      <c r="C85" s="17">
        <v>48360</v>
      </c>
      <c r="D85" s="17">
        <v>15550</v>
      </c>
      <c r="E85" s="17">
        <v>63910</v>
      </c>
      <c r="F85" s="18">
        <v>0.2054</v>
      </c>
    </row>
    <row r="86" spans="1:6">
      <c r="A86" s="15" t="s">
        <v>389</v>
      </c>
      <c r="B86" s="16">
        <v>8000</v>
      </c>
      <c r="C86" s="17">
        <v>36240</v>
      </c>
      <c r="D86" s="17">
        <v>11220</v>
      </c>
      <c r="E86" s="17">
        <v>47460</v>
      </c>
      <c r="F86" s="18">
        <v>0.2114</v>
      </c>
    </row>
    <row r="87" spans="1:6">
      <c r="A87" s="15" t="s">
        <v>416</v>
      </c>
      <c r="B87" s="16">
        <v>4000</v>
      </c>
      <c r="C87" s="17">
        <v>33880</v>
      </c>
      <c r="D87" s="17">
        <v>12260</v>
      </c>
      <c r="E87" s="17">
        <v>46140</v>
      </c>
      <c r="F87" s="18">
        <v>0.18809999999999999</v>
      </c>
    </row>
    <row r="88" spans="1:6">
      <c r="A88" s="15" t="s">
        <v>326</v>
      </c>
      <c r="B88" s="16">
        <v>500</v>
      </c>
      <c r="C88" s="17">
        <v>41755</v>
      </c>
      <c r="D88" s="17">
        <v>18231.25</v>
      </c>
      <c r="E88" s="17">
        <v>59986.25</v>
      </c>
      <c r="F88" s="18">
        <v>0.16450000000000001</v>
      </c>
    </row>
    <row r="89" spans="1:6">
      <c r="A89" s="15" t="s">
        <v>341</v>
      </c>
      <c r="B89" s="16">
        <v>250</v>
      </c>
      <c r="C89" s="17">
        <v>35267.5</v>
      </c>
      <c r="D89" s="17">
        <v>14488.12</v>
      </c>
      <c r="E89" s="17">
        <v>49755.62</v>
      </c>
      <c r="F89" s="18">
        <v>0.17169999999999999</v>
      </c>
    </row>
    <row r="90" spans="1:6">
      <c r="A90" s="15" t="s">
        <v>375</v>
      </c>
      <c r="B90" s="16">
        <v>500</v>
      </c>
      <c r="C90" s="17">
        <v>35970</v>
      </c>
      <c r="D90" s="17">
        <v>16781.25</v>
      </c>
      <c r="E90" s="17">
        <v>52751.25</v>
      </c>
      <c r="F90" s="18">
        <v>0.15709999999999999</v>
      </c>
    </row>
    <row r="91" spans="1:6">
      <c r="A91" s="15" t="s">
        <v>309</v>
      </c>
      <c r="B91" s="16">
        <v>4000</v>
      </c>
      <c r="C91" s="17">
        <v>111560</v>
      </c>
      <c r="D91" s="17">
        <v>29490</v>
      </c>
      <c r="E91" s="17">
        <v>141050</v>
      </c>
      <c r="F91" s="18">
        <v>0.23910000000000001</v>
      </c>
    </row>
    <row r="92" spans="1:6">
      <c r="A92" s="15" t="s">
        <v>318</v>
      </c>
      <c r="B92" s="16">
        <v>1000</v>
      </c>
      <c r="C92" s="17">
        <v>27840</v>
      </c>
      <c r="D92" s="17">
        <v>12357.5</v>
      </c>
      <c r="E92" s="17">
        <v>40197.5</v>
      </c>
      <c r="F92" s="18">
        <v>0.16259999999999999</v>
      </c>
    </row>
    <row r="93" spans="1:6">
      <c r="A93" s="15" t="s">
        <v>289</v>
      </c>
      <c r="B93" s="16">
        <v>250</v>
      </c>
      <c r="C93" s="17">
        <v>40585</v>
      </c>
      <c r="D93" s="17">
        <v>18923.75</v>
      </c>
      <c r="E93" s="17">
        <v>59508.75</v>
      </c>
      <c r="F93" s="18">
        <v>0.15720000000000001</v>
      </c>
    </row>
    <row r="94" spans="1:6">
      <c r="A94" s="15" t="s">
        <v>354</v>
      </c>
      <c r="B94" s="16">
        <v>500</v>
      </c>
      <c r="C94" s="17">
        <v>32385</v>
      </c>
      <c r="D94" s="17">
        <v>15115</v>
      </c>
      <c r="E94" s="17">
        <v>47500</v>
      </c>
      <c r="F94" s="18">
        <v>0.15709999999999999</v>
      </c>
    </row>
    <row r="95" spans="1:6">
      <c r="A95" s="15" t="s">
        <v>311</v>
      </c>
      <c r="B95" s="16">
        <v>500</v>
      </c>
      <c r="C95" s="17">
        <v>49085</v>
      </c>
      <c r="D95" s="17">
        <v>22923.75</v>
      </c>
      <c r="E95" s="17">
        <v>72008.75</v>
      </c>
      <c r="F95" s="18">
        <v>0.157</v>
      </c>
    </row>
    <row r="96" spans="1:6">
      <c r="A96" s="15" t="s">
        <v>307</v>
      </c>
      <c r="B96" s="16">
        <v>250</v>
      </c>
      <c r="C96" s="17">
        <v>38112.5</v>
      </c>
      <c r="D96" s="17">
        <v>17760</v>
      </c>
      <c r="E96" s="17">
        <v>55872.5</v>
      </c>
      <c r="F96" s="18">
        <v>0.15720000000000001</v>
      </c>
    </row>
    <row r="97" spans="1:6">
      <c r="A97" s="15" t="s">
        <v>132</v>
      </c>
      <c r="B97" s="16">
        <v>250</v>
      </c>
      <c r="C97" s="17">
        <v>52312.5</v>
      </c>
      <c r="D97" s="17">
        <v>29762.59</v>
      </c>
      <c r="E97" s="17">
        <v>82075.09</v>
      </c>
      <c r="F97" s="18">
        <v>0.16789999999999999</v>
      </c>
    </row>
    <row r="98" spans="1:6">
      <c r="A98" s="15" t="s">
        <v>417</v>
      </c>
      <c r="B98" s="16">
        <v>1000</v>
      </c>
      <c r="C98" s="17">
        <v>38340</v>
      </c>
      <c r="D98" s="17">
        <v>17882.5</v>
      </c>
      <c r="E98" s="17">
        <v>56222.5</v>
      </c>
      <c r="F98" s="18">
        <v>0.15709999999999999</v>
      </c>
    </row>
    <row r="99" spans="1:6">
      <c r="A99" s="15" t="s">
        <v>418</v>
      </c>
      <c r="B99" s="16">
        <v>125</v>
      </c>
      <c r="C99" s="17">
        <v>178202.5</v>
      </c>
      <c r="D99" s="17">
        <v>80894.06</v>
      </c>
      <c r="E99" s="17">
        <v>259096.56</v>
      </c>
      <c r="F99" s="18">
        <v>0.16009999999999999</v>
      </c>
    </row>
    <row r="100" spans="1:6">
      <c r="A100" s="15" t="s">
        <v>398</v>
      </c>
      <c r="B100" s="16">
        <v>150</v>
      </c>
      <c r="C100" s="17">
        <v>22606.5</v>
      </c>
      <c r="D100" s="17">
        <v>9545.4</v>
      </c>
      <c r="E100" s="17">
        <v>32151.9</v>
      </c>
      <c r="F100" s="18">
        <v>0.10100000000000001</v>
      </c>
    </row>
    <row r="101" spans="1:6">
      <c r="A101" s="15" t="s">
        <v>306</v>
      </c>
      <c r="B101" s="16">
        <v>12000</v>
      </c>
      <c r="C101" s="17">
        <v>76080</v>
      </c>
      <c r="D101" s="17">
        <v>12360</v>
      </c>
      <c r="E101" s="17">
        <v>88440</v>
      </c>
      <c r="F101" s="18">
        <v>0.35770000000000002</v>
      </c>
    </row>
    <row r="102" spans="1:6">
      <c r="A102" s="15" t="s">
        <v>399</v>
      </c>
      <c r="B102" s="16">
        <v>50</v>
      </c>
      <c r="C102" s="17">
        <v>21150</v>
      </c>
      <c r="D102" s="17">
        <v>8936.1</v>
      </c>
      <c r="E102" s="17">
        <v>30086.1</v>
      </c>
      <c r="F102" s="18">
        <v>0.10100000000000001</v>
      </c>
    </row>
    <row r="103" spans="1:6">
      <c r="A103" s="15" t="s">
        <v>330</v>
      </c>
      <c r="B103" s="16">
        <v>2000</v>
      </c>
      <c r="C103" s="17">
        <v>31280</v>
      </c>
      <c r="D103" s="17">
        <v>14595</v>
      </c>
      <c r="E103" s="17">
        <v>45875</v>
      </c>
      <c r="F103" s="18">
        <v>0.15709999999999999</v>
      </c>
    </row>
    <row r="104" spans="1:6">
      <c r="A104" s="15" t="s">
        <v>298</v>
      </c>
      <c r="B104" s="16">
        <v>2000</v>
      </c>
      <c r="C104" s="17">
        <v>32280</v>
      </c>
      <c r="D104" s="17">
        <v>15045</v>
      </c>
      <c r="E104" s="17">
        <v>47325</v>
      </c>
      <c r="F104" s="18">
        <v>0.15720000000000001</v>
      </c>
    </row>
    <row r="105" spans="1:6">
      <c r="A105" s="15" t="s">
        <v>419</v>
      </c>
      <c r="B105" s="16">
        <v>125</v>
      </c>
      <c r="C105" s="17">
        <v>36926.25</v>
      </c>
      <c r="D105" s="17">
        <v>17238.439999999999</v>
      </c>
      <c r="E105" s="17">
        <v>54164.69</v>
      </c>
      <c r="F105" s="18">
        <v>0.15709999999999999</v>
      </c>
    </row>
    <row r="106" spans="1:6">
      <c r="A106" s="15" t="s">
        <v>293</v>
      </c>
      <c r="B106" s="16">
        <v>1000</v>
      </c>
      <c r="C106" s="17">
        <v>35010</v>
      </c>
      <c r="D106" s="17">
        <v>16200</v>
      </c>
      <c r="E106" s="17">
        <v>51210</v>
      </c>
      <c r="F106" s="18">
        <v>0.158</v>
      </c>
    </row>
    <row r="107" spans="1:6">
      <c r="A107" s="15" t="s">
        <v>264</v>
      </c>
      <c r="B107" s="16">
        <v>2000</v>
      </c>
      <c r="C107" s="17">
        <v>26160</v>
      </c>
      <c r="D107" s="17">
        <v>5840</v>
      </c>
      <c r="E107" s="17">
        <v>32000</v>
      </c>
      <c r="F107" s="18">
        <v>0.27389999999999998</v>
      </c>
    </row>
    <row r="108" spans="1:6">
      <c r="A108" s="15" t="s">
        <v>420</v>
      </c>
      <c r="B108" s="16">
        <v>1000</v>
      </c>
      <c r="C108" s="17">
        <v>34490</v>
      </c>
      <c r="D108" s="17">
        <v>14500</v>
      </c>
      <c r="E108" s="17">
        <v>48990</v>
      </c>
      <c r="F108" s="18">
        <v>0.16889999999999999</v>
      </c>
    </row>
    <row r="109" spans="1:6">
      <c r="A109" s="15" t="s">
        <v>134</v>
      </c>
      <c r="B109" s="16">
        <v>2000</v>
      </c>
      <c r="C109" s="17">
        <v>62440</v>
      </c>
      <c r="D109" s="17">
        <v>19721.3</v>
      </c>
      <c r="E109" s="17">
        <v>82161.3</v>
      </c>
      <c r="F109" s="18">
        <v>0.2208</v>
      </c>
    </row>
    <row r="110" spans="1:6">
      <c r="A110" s="15" t="s">
        <v>377</v>
      </c>
      <c r="B110" s="16">
        <v>2000</v>
      </c>
      <c r="C110" s="17">
        <v>31880</v>
      </c>
      <c r="D110" s="17">
        <v>14885</v>
      </c>
      <c r="E110" s="17">
        <v>46765</v>
      </c>
      <c r="F110" s="18">
        <v>0.157</v>
      </c>
    </row>
    <row r="111" spans="1:6">
      <c r="A111" s="15" t="s">
        <v>319</v>
      </c>
      <c r="B111" s="16">
        <v>2000</v>
      </c>
      <c r="C111" s="17">
        <v>51620</v>
      </c>
      <c r="D111" s="17">
        <v>20520</v>
      </c>
      <c r="E111" s="17">
        <v>72140</v>
      </c>
      <c r="F111" s="18">
        <v>0.1757</v>
      </c>
    </row>
    <row r="112" spans="1:6">
      <c r="A112" s="15" t="s">
        <v>343</v>
      </c>
      <c r="B112" s="16">
        <v>500</v>
      </c>
      <c r="C112" s="17">
        <v>43785</v>
      </c>
      <c r="D112" s="17">
        <v>20448.75</v>
      </c>
      <c r="E112" s="17">
        <v>64233.75</v>
      </c>
      <c r="F112" s="18">
        <v>0.157</v>
      </c>
    </row>
    <row r="113" spans="1:6">
      <c r="A113" s="15" t="s">
        <v>323</v>
      </c>
      <c r="B113" s="16">
        <v>2000</v>
      </c>
      <c r="C113" s="17">
        <v>23820</v>
      </c>
      <c r="D113" s="17">
        <v>11065</v>
      </c>
      <c r="E113" s="17">
        <v>34885</v>
      </c>
      <c r="F113" s="18">
        <v>0.15759999999999999</v>
      </c>
    </row>
    <row r="114" spans="1:6">
      <c r="A114" s="15" t="s">
        <v>421</v>
      </c>
      <c r="B114" s="16">
        <v>4000</v>
      </c>
      <c r="C114" s="17">
        <v>32680</v>
      </c>
      <c r="D114" s="17">
        <v>13330</v>
      </c>
      <c r="E114" s="17">
        <v>46010</v>
      </c>
      <c r="F114" s="18">
        <v>0.17249999999999999</v>
      </c>
    </row>
    <row r="115" spans="1:6">
      <c r="A115" s="15" t="s">
        <v>379</v>
      </c>
      <c r="B115" s="16">
        <v>8000</v>
      </c>
      <c r="C115" s="17">
        <v>80480</v>
      </c>
      <c r="D115" s="17">
        <v>18660</v>
      </c>
      <c r="E115" s="17">
        <v>99140</v>
      </c>
      <c r="F115" s="18">
        <v>0.2656</v>
      </c>
    </row>
    <row r="116" spans="1:6">
      <c r="A116" s="15" t="s">
        <v>304</v>
      </c>
      <c r="B116" s="16">
        <v>500</v>
      </c>
      <c r="C116" s="17">
        <v>23100</v>
      </c>
      <c r="D116" s="17">
        <v>10233.75</v>
      </c>
      <c r="E116" s="17">
        <v>33333.75</v>
      </c>
      <c r="F116" s="18">
        <v>0.1628</v>
      </c>
    </row>
    <row r="117" spans="1:6">
      <c r="A117" s="15" t="s">
        <v>422</v>
      </c>
      <c r="B117" s="16">
        <v>1000</v>
      </c>
      <c r="C117" s="17">
        <v>37520</v>
      </c>
      <c r="D117" s="17">
        <v>16167.5</v>
      </c>
      <c r="E117" s="17">
        <v>53687.5</v>
      </c>
      <c r="F117" s="18">
        <v>0.16600000000000001</v>
      </c>
    </row>
    <row r="118" spans="1:6">
      <c r="A118" s="15" t="s">
        <v>294</v>
      </c>
      <c r="B118" s="16">
        <v>4000</v>
      </c>
      <c r="C118" s="17">
        <v>48720</v>
      </c>
      <c r="D118" s="17">
        <v>13170</v>
      </c>
      <c r="E118" s="17">
        <v>61890</v>
      </c>
      <c r="F118" s="18">
        <v>0.2349</v>
      </c>
    </row>
    <row r="119" spans="1:6">
      <c r="A119" s="15" t="s">
        <v>321</v>
      </c>
      <c r="B119" s="16">
        <v>1000</v>
      </c>
      <c r="C119" s="17">
        <v>31550</v>
      </c>
      <c r="D119" s="17">
        <v>11680</v>
      </c>
      <c r="E119" s="17">
        <v>43230</v>
      </c>
      <c r="F119" s="18">
        <v>0.185</v>
      </c>
    </row>
    <row r="120" spans="1:6">
      <c r="A120" s="15" t="s">
        <v>133</v>
      </c>
      <c r="B120" s="16">
        <v>1000</v>
      </c>
      <c r="C120" s="17">
        <v>53510</v>
      </c>
      <c r="D120" s="17">
        <v>19157.5</v>
      </c>
      <c r="E120" s="17">
        <v>72667.5</v>
      </c>
      <c r="F120" s="18">
        <v>0.18959999999999999</v>
      </c>
    </row>
    <row r="121" spans="1:6">
      <c r="A121" s="15" t="s">
        <v>287</v>
      </c>
      <c r="B121" s="16">
        <v>250</v>
      </c>
      <c r="C121" s="17">
        <v>22700</v>
      </c>
      <c r="D121" s="17">
        <v>10601.25</v>
      </c>
      <c r="E121" s="17">
        <v>33301.25</v>
      </c>
      <c r="F121" s="18">
        <v>0.157</v>
      </c>
    </row>
    <row r="122" spans="1:6">
      <c r="A122" s="15" t="s">
        <v>308</v>
      </c>
      <c r="B122" s="16">
        <v>500</v>
      </c>
      <c r="C122" s="17">
        <v>30335</v>
      </c>
      <c r="D122" s="17">
        <v>10802.5</v>
      </c>
      <c r="E122" s="17">
        <v>41137.5</v>
      </c>
      <c r="F122" s="18">
        <v>0.19040000000000001</v>
      </c>
    </row>
    <row r="123" spans="1:6">
      <c r="A123" s="15" t="s">
        <v>385</v>
      </c>
      <c r="B123" s="16">
        <v>8000</v>
      </c>
      <c r="C123" s="17">
        <v>37040</v>
      </c>
      <c r="D123" s="17">
        <v>10620</v>
      </c>
      <c r="E123" s="17">
        <v>47660</v>
      </c>
      <c r="F123" s="18">
        <v>0.2243</v>
      </c>
    </row>
    <row r="124" spans="1:6">
      <c r="A124" s="15" t="s">
        <v>315</v>
      </c>
      <c r="B124" s="16">
        <v>4000</v>
      </c>
      <c r="C124" s="17">
        <v>37520</v>
      </c>
      <c r="D124" s="17">
        <v>15200</v>
      </c>
      <c r="E124" s="17">
        <v>52720</v>
      </c>
      <c r="F124" s="18">
        <v>0.1734</v>
      </c>
    </row>
    <row r="125" spans="1:6">
      <c r="A125" s="15" t="s">
        <v>400</v>
      </c>
      <c r="B125" s="16">
        <v>250</v>
      </c>
      <c r="C125" s="17">
        <v>27570</v>
      </c>
      <c r="D125" s="17">
        <v>11591.25</v>
      </c>
      <c r="E125" s="17">
        <v>39161.25</v>
      </c>
      <c r="F125" s="18">
        <v>0.1013</v>
      </c>
    </row>
    <row r="126" spans="1:6">
      <c r="A126" s="15" t="s">
        <v>313</v>
      </c>
      <c r="B126" s="16">
        <v>4000</v>
      </c>
      <c r="C126" s="17">
        <v>31880</v>
      </c>
      <c r="D126" s="17">
        <v>14060</v>
      </c>
      <c r="E126" s="17">
        <v>45940</v>
      </c>
      <c r="F126" s="18">
        <v>0.1633</v>
      </c>
    </row>
    <row r="127" spans="1:6">
      <c r="A127" s="15" t="s">
        <v>286</v>
      </c>
      <c r="B127" s="16">
        <v>125</v>
      </c>
      <c r="C127" s="17">
        <v>29561.25</v>
      </c>
      <c r="D127" s="17">
        <v>13811.56</v>
      </c>
      <c r="E127" s="17">
        <v>43372.81</v>
      </c>
      <c r="F127" s="18">
        <v>0.157</v>
      </c>
    </row>
    <row r="128" spans="1:6">
      <c r="A128" s="15" t="s">
        <v>369</v>
      </c>
      <c r="B128" s="16">
        <v>2000</v>
      </c>
      <c r="C128" s="17">
        <v>37720</v>
      </c>
      <c r="D128" s="17">
        <v>16670</v>
      </c>
      <c r="E128" s="17">
        <v>54390</v>
      </c>
      <c r="F128" s="18">
        <v>0.16309999999999999</v>
      </c>
    </row>
    <row r="129" spans="1:6">
      <c r="A129" s="15" t="s">
        <v>423</v>
      </c>
      <c r="B129" s="16">
        <v>500</v>
      </c>
      <c r="C129" s="17">
        <v>31625</v>
      </c>
      <c r="D129" s="17">
        <v>14066.25</v>
      </c>
      <c r="E129" s="17">
        <v>45691.25</v>
      </c>
      <c r="F129" s="18">
        <v>0.16239999999999999</v>
      </c>
    </row>
    <row r="130" spans="1:6">
      <c r="A130" s="15" t="s">
        <v>344</v>
      </c>
      <c r="B130" s="16">
        <v>4000</v>
      </c>
      <c r="C130" s="17">
        <v>31840</v>
      </c>
      <c r="D130" s="17">
        <v>11370</v>
      </c>
      <c r="E130" s="17">
        <v>43210</v>
      </c>
      <c r="F130" s="18">
        <v>0.19</v>
      </c>
    </row>
    <row r="131" spans="1:6">
      <c r="A131" s="15" t="s">
        <v>424</v>
      </c>
      <c r="B131" s="16">
        <v>500</v>
      </c>
      <c r="C131" s="17">
        <v>38690</v>
      </c>
      <c r="D131" s="17">
        <v>18080</v>
      </c>
      <c r="E131" s="17">
        <v>56770</v>
      </c>
      <c r="F131" s="18">
        <v>0.15690000000000001</v>
      </c>
    </row>
    <row r="132" spans="1:6">
      <c r="A132" s="15" t="s">
        <v>350</v>
      </c>
      <c r="B132" s="16">
        <v>4000</v>
      </c>
      <c r="C132" s="17">
        <v>44400</v>
      </c>
      <c r="D132" s="17">
        <v>20130</v>
      </c>
      <c r="E132" s="17">
        <v>64530</v>
      </c>
      <c r="F132" s="18">
        <v>0.16020000000000001</v>
      </c>
    </row>
    <row r="133" spans="1:6">
      <c r="A133" s="15" t="s">
        <v>325</v>
      </c>
      <c r="B133" s="16">
        <v>500</v>
      </c>
      <c r="C133" s="17">
        <v>44795</v>
      </c>
      <c r="D133" s="17">
        <v>20932.5</v>
      </c>
      <c r="E133" s="17">
        <v>65727.5</v>
      </c>
      <c r="F133" s="18">
        <v>0.15690000000000001</v>
      </c>
    </row>
    <row r="134" spans="1:6">
      <c r="A134" s="15" t="s">
        <v>359</v>
      </c>
      <c r="B134" s="16">
        <v>1000</v>
      </c>
      <c r="C134" s="17">
        <v>55340</v>
      </c>
      <c r="D134" s="17">
        <v>21310</v>
      </c>
      <c r="E134" s="17">
        <v>76650</v>
      </c>
      <c r="F134" s="18">
        <v>0.17979999999999999</v>
      </c>
    </row>
    <row r="135" spans="1:6">
      <c r="A135" s="15" t="s">
        <v>384</v>
      </c>
      <c r="B135" s="16">
        <v>4000</v>
      </c>
      <c r="C135" s="17">
        <v>54080</v>
      </c>
      <c r="D135" s="17">
        <v>25120</v>
      </c>
      <c r="E135" s="17">
        <v>79200</v>
      </c>
      <c r="F135" s="18">
        <v>0.15759999999999999</v>
      </c>
    </row>
    <row r="136" spans="1:6">
      <c r="A136" s="15" t="s">
        <v>425</v>
      </c>
      <c r="B136" s="16">
        <v>1000</v>
      </c>
      <c r="C136" s="17">
        <v>35310</v>
      </c>
      <c r="D136" s="17">
        <v>16425</v>
      </c>
      <c r="E136" s="17">
        <v>51735</v>
      </c>
      <c r="F136" s="18">
        <v>0.15740000000000001</v>
      </c>
    </row>
    <row r="137" spans="1:6">
      <c r="A137" s="15" t="s">
        <v>426</v>
      </c>
      <c r="B137" s="16">
        <v>1000</v>
      </c>
      <c r="C137" s="17">
        <v>24820</v>
      </c>
      <c r="D137" s="17">
        <v>11552.5</v>
      </c>
      <c r="E137" s="17">
        <v>36372.5</v>
      </c>
      <c r="F137" s="18">
        <v>0.15740000000000001</v>
      </c>
    </row>
    <row r="138" spans="1:6">
      <c r="A138" s="15" t="s">
        <v>335</v>
      </c>
      <c r="B138" s="16">
        <v>2000</v>
      </c>
      <c r="C138" s="17">
        <v>30660</v>
      </c>
      <c r="D138" s="17">
        <v>13320</v>
      </c>
      <c r="E138" s="17">
        <v>43980</v>
      </c>
      <c r="F138" s="18">
        <v>0.16500000000000001</v>
      </c>
    </row>
    <row r="139" spans="1:6">
      <c r="A139" s="15" t="s">
        <v>130</v>
      </c>
      <c r="B139" s="16">
        <v>1000</v>
      </c>
      <c r="C139" s="17">
        <v>32490</v>
      </c>
      <c r="D139" s="17">
        <v>15152.5</v>
      </c>
      <c r="E139" s="17">
        <v>47642.5</v>
      </c>
      <c r="F139" s="18">
        <v>0.15720000000000001</v>
      </c>
    </row>
    <row r="140" spans="1:6">
      <c r="A140" s="15" t="s">
        <v>380</v>
      </c>
      <c r="B140" s="16">
        <v>2000</v>
      </c>
      <c r="C140" s="17">
        <v>37120</v>
      </c>
      <c r="D140" s="17">
        <v>17230</v>
      </c>
      <c r="E140" s="17">
        <v>54350</v>
      </c>
      <c r="F140" s="18">
        <v>0.15770000000000001</v>
      </c>
    </row>
    <row r="141" spans="1:6">
      <c r="A141" s="15" t="s">
        <v>362</v>
      </c>
      <c r="B141" s="16">
        <v>4000</v>
      </c>
      <c r="C141" s="17">
        <v>43600</v>
      </c>
      <c r="D141" s="17">
        <v>20310</v>
      </c>
      <c r="E141" s="17">
        <v>63910</v>
      </c>
      <c r="F141" s="18">
        <v>0.1573</v>
      </c>
    </row>
    <row r="142" spans="1:6">
      <c r="A142" s="15" t="s">
        <v>292</v>
      </c>
      <c r="B142" s="16">
        <v>1000</v>
      </c>
      <c r="C142" s="17">
        <v>38640</v>
      </c>
      <c r="D142" s="17">
        <v>18027.5</v>
      </c>
      <c r="E142" s="17">
        <v>56667.5</v>
      </c>
      <c r="F142" s="18">
        <v>0.15709999999999999</v>
      </c>
    </row>
    <row r="143" spans="1:6">
      <c r="A143" s="15" t="s">
        <v>305</v>
      </c>
      <c r="B143" s="16">
        <v>250</v>
      </c>
      <c r="C143" s="17">
        <v>42147.5</v>
      </c>
      <c r="D143" s="17">
        <v>19688.75</v>
      </c>
      <c r="E143" s="17">
        <v>61836.25</v>
      </c>
      <c r="F143" s="18">
        <v>0.157</v>
      </c>
    </row>
    <row r="144" spans="1:6">
      <c r="A144" s="15" t="s">
        <v>358</v>
      </c>
      <c r="B144" s="16">
        <v>250</v>
      </c>
      <c r="C144" s="17">
        <v>29862.5</v>
      </c>
      <c r="D144" s="17">
        <v>13945.62</v>
      </c>
      <c r="E144" s="17">
        <v>43808.12</v>
      </c>
      <c r="F144" s="18">
        <v>0.157</v>
      </c>
    </row>
    <row r="145" spans="1:6">
      <c r="A145" s="15" t="s">
        <v>334</v>
      </c>
      <c r="B145" s="16">
        <v>1000</v>
      </c>
      <c r="C145" s="17">
        <v>27040</v>
      </c>
      <c r="D145" s="17">
        <v>12627.5</v>
      </c>
      <c r="E145" s="17">
        <v>39667.5</v>
      </c>
      <c r="F145" s="18">
        <v>0.157</v>
      </c>
    </row>
    <row r="146" spans="1:6">
      <c r="A146" s="15" t="s">
        <v>370</v>
      </c>
      <c r="B146" s="16">
        <v>4000</v>
      </c>
      <c r="C146" s="17">
        <v>38680</v>
      </c>
      <c r="D146" s="17">
        <v>12620</v>
      </c>
      <c r="E146" s="17">
        <v>51300</v>
      </c>
      <c r="F146" s="18">
        <v>0.20319999999999999</v>
      </c>
    </row>
    <row r="147" spans="1:6">
      <c r="A147" s="15" t="s">
        <v>427</v>
      </c>
      <c r="B147" s="16">
        <v>125</v>
      </c>
      <c r="C147" s="17">
        <v>25487.5</v>
      </c>
      <c r="D147" s="17">
        <v>11833.12</v>
      </c>
      <c r="E147" s="17">
        <v>37320.620000000003</v>
      </c>
      <c r="F147" s="18">
        <v>0.15759999999999999</v>
      </c>
    </row>
    <row r="148" spans="1:6">
      <c r="A148" s="15" t="s">
        <v>363</v>
      </c>
      <c r="B148" s="16">
        <v>2000</v>
      </c>
      <c r="C148" s="17">
        <v>64700</v>
      </c>
      <c r="D148" s="17">
        <v>23735</v>
      </c>
      <c r="E148" s="17">
        <v>88435</v>
      </c>
      <c r="F148" s="18">
        <v>0.1862</v>
      </c>
    </row>
    <row r="149" spans="1:6">
      <c r="A149" s="15" t="s">
        <v>428</v>
      </c>
      <c r="B149" s="16">
        <v>2000</v>
      </c>
      <c r="C149" s="17">
        <v>32460</v>
      </c>
      <c r="D149" s="17">
        <v>12840</v>
      </c>
      <c r="E149" s="17">
        <v>45300</v>
      </c>
      <c r="F149" s="18">
        <v>0.1764</v>
      </c>
    </row>
    <row r="150" spans="1:6">
      <c r="A150" s="15" t="s">
        <v>296</v>
      </c>
      <c r="B150" s="16">
        <v>10000</v>
      </c>
      <c r="C150" s="17">
        <v>56400</v>
      </c>
      <c r="D150" s="17">
        <v>14571.9</v>
      </c>
      <c r="E150" s="17">
        <v>70971.899999999994</v>
      </c>
      <c r="F150" s="18">
        <v>0.25030000000000002</v>
      </c>
    </row>
    <row r="151" spans="1:6">
      <c r="A151" s="15" t="s">
        <v>266</v>
      </c>
      <c r="B151" s="16">
        <v>4000</v>
      </c>
      <c r="C151" s="17">
        <v>24600</v>
      </c>
      <c r="D151" s="17">
        <v>10560</v>
      </c>
      <c r="E151" s="17">
        <v>35160</v>
      </c>
      <c r="F151" s="18">
        <v>0.16639999999999999</v>
      </c>
    </row>
    <row r="152" spans="1:6">
      <c r="A152" s="15" t="s">
        <v>378</v>
      </c>
      <c r="B152" s="16">
        <v>2000</v>
      </c>
      <c r="C152" s="17">
        <v>17760</v>
      </c>
      <c r="D152" s="17">
        <v>8210</v>
      </c>
      <c r="E152" s="17">
        <v>25970</v>
      </c>
      <c r="F152" s="18">
        <v>0.15809999999999999</v>
      </c>
    </row>
    <row r="153" spans="1:6">
      <c r="A153" s="15" t="s">
        <v>386</v>
      </c>
      <c r="B153" s="16">
        <v>2000</v>
      </c>
      <c r="C153" s="17">
        <v>30180</v>
      </c>
      <c r="D153" s="17">
        <v>5950</v>
      </c>
      <c r="E153" s="17">
        <v>36130</v>
      </c>
      <c r="F153" s="18">
        <v>0.30359999999999998</v>
      </c>
    </row>
    <row r="154" spans="1:6">
      <c r="A154" s="15" t="s">
        <v>331</v>
      </c>
      <c r="B154" s="16">
        <v>1000</v>
      </c>
      <c r="C154" s="17">
        <v>47320</v>
      </c>
      <c r="D154" s="17">
        <v>22100</v>
      </c>
      <c r="E154" s="17">
        <v>69420</v>
      </c>
      <c r="F154" s="18">
        <v>0.157</v>
      </c>
    </row>
    <row r="155" spans="1:6">
      <c r="A155" s="15" t="s">
        <v>302</v>
      </c>
      <c r="B155" s="16">
        <v>1000</v>
      </c>
      <c r="C155" s="17">
        <v>53270</v>
      </c>
      <c r="D155" s="17">
        <v>24847.5</v>
      </c>
      <c r="E155" s="17">
        <v>78117.5</v>
      </c>
      <c r="F155" s="18">
        <v>0.15709999999999999</v>
      </c>
    </row>
    <row r="156" spans="1:6">
      <c r="A156" s="15" t="s">
        <v>345</v>
      </c>
      <c r="B156" s="16">
        <v>2000</v>
      </c>
      <c r="C156" s="17">
        <v>47420</v>
      </c>
      <c r="D156" s="17">
        <v>22075</v>
      </c>
      <c r="E156" s="17">
        <v>69495</v>
      </c>
      <c r="F156" s="18">
        <v>0.15740000000000001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D11" sqref="D11"/>
    </sheetView>
  </sheetViews>
  <sheetFormatPr defaultRowHeight="15"/>
  <cols>
    <col min="1" max="1" width="4.7109375" style="31" customWidth="1"/>
    <col min="2" max="2" width="25.85546875" bestFit="1" customWidth="1"/>
    <col min="3" max="3" width="15.7109375" hidden="1" customWidth="1"/>
    <col min="4" max="4" width="10.140625" bestFit="1" customWidth="1"/>
    <col min="5" max="5" width="14.85546875" bestFit="1" customWidth="1"/>
    <col min="6" max="6" width="17.5703125" bestFit="1" customWidth="1"/>
    <col min="7" max="7" width="15.28515625" hidden="1" customWidth="1"/>
  </cols>
  <sheetData>
    <row r="1" spans="1:9" ht="15.75" thickBot="1"/>
    <row r="2" spans="1:9" ht="15.75" thickBot="1">
      <c r="B2" s="24" t="s">
        <v>95</v>
      </c>
      <c r="C2" s="24">
        <f>VLOOKUP(B2,CALLS!B$200:Z$350,25,0)</f>
        <v>296</v>
      </c>
      <c r="D2" s="24" t="s">
        <v>136</v>
      </c>
      <c r="E2" s="24" t="s">
        <v>137</v>
      </c>
      <c r="F2" s="24" t="s">
        <v>138</v>
      </c>
    </row>
    <row r="3" spans="1:9">
      <c r="A3" s="31">
        <f>+C2+2</f>
        <v>298</v>
      </c>
      <c r="B3" s="26" t="str">
        <f>VLOOKUP(A3,CALLS!A$200:B$350,2,0)</f>
        <v>SRTRANSFIN</v>
      </c>
      <c r="C3" s="26"/>
      <c r="D3" s="29">
        <f>IF(B3="No Long Build Up","",VLOOKUP(B3,CALLS!B$295:E$350,2,0))</f>
        <v>7375</v>
      </c>
      <c r="E3" s="29">
        <f>IF(B3="No Long Build Up","",VLOOKUP(B3,CALLS!B$295:E$350,3,0))</f>
        <v>1.1000000000000001</v>
      </c>
      <c r="F3" s="29">
        <f>IF(B3="No Long Build Up","",VLOOKUP(B3,CALLS!B$295:E$350,4,0))</f>
        <v>19660</v>
      </c>
      <c r="G3" t="str">
        <f>+B$2</f>
        <v>Long Build Up</v>
      </c>
    </row>
    <row r="4" spans="1:9">
      <c r="A4" s="31">
        <f>+A3+1</f>
        <v>299</v>
      </c>
      <c r="B4" s="26" t="str">
        <f>IF(B$3&lt;&gt;"No Long Build Up",VLOOKUP(A4,CALLS!A$200:B$350,2,0),"")</f>
        <v xml:space="preserve">OFSS </v>
      </c>
      <c r="C4" s="27"/>
      <c r="D4" s="29">
        <f>IF(AND(B4=0,B4="",B3="No Long Build Up"),"",VLOOKUP(B4,CALLS!B$295:E$350,2,0))</f>
        <v>5533.3</v>
      </c>
      <c r="E4" s="29">
        <f>IF(AND(B4=0,B4="",B3="No Long Build Up"),"",VLOOKUP(B4,CALLS!B$295:E$350,3,0))</f>
        <v>0</v>
      </c>
      <c r="F4" s="29">
        <f>IF(AND(B4=0,B4="",B3="No Long Build Up"),"",VLOOKUP(B4,CALLS!B$295:E$350,4,0))</f>
        <v>9771.4</v>
      </c>
      <c r="G4" t="str">
        <f>+B$2</f>
        <v>Long Build Up</v>
      </c>
    </row>
    <row r="5" spans="1:9">
      <c r="A5" s="31">
        <f>+A4+1</f>
        <v>300</v>
      </c>
      <c r="B5" s="26" t="str">
        <f>IF(B$3&lt;&gt;"No Long Build Up",VLOOKUP(A5,CALLS!A$200:B$350,2,0),"")</f>
        <v xml:space="preserve">TATACOMM </v>
      </c>
      <c r="C5" s="27"/>
      <c r="D5" s="29">
        <f>IF(AND(B5=0,B5="",B3="No Long Build Up"),"",VLOOKUP(B5,CALLS!B$295:E$350,2,0))</f>
        <v>1845</v>
      </c>
      <c r="E5" s="29">
        <f>IF(AND(B5=0,B5="",B3="No Long Build Up"),"",VLOOKUP(B5,CALLS!B$295:E$350,3,0))</f>
        <v>2.4</v>
      </c>
      <c r="F5" s="29">
        <f>IF(AND(B5=0,B5="",B3="No Long Build Up"),"",VLOOKUP(B5,CALLS!B$295:E$350,4,0))</f>
        <v>3425</v>
      </c>
      <c r="G5" t="str">
        <f>+B$2</f>
        <v>Long Build Up</v>
      </c>
    </row>
    <row r="6" spans="1:9">
      <c r="A6" s="31">
        <f>+A5+1</f>
        <v>301</v>
      </c>
      <c r="B6" s="26" t="str">
        <f>IF(B$3&lt;&gt;"No Long Build Up",VLOOKUP(A6,CALLS!A$200:B$350,2,0),"")</f>
        <v xml:space="preserve">JSWENERGY </v>
      </c>
      <c r="C6" s="27"/>
      <c r="D6" s="29">
        <f>IF(AND(B6=0,B6="",B3="No Long Build Up"),"",VLOOKUP(B6,CALLS!B$295:E$350,2,0))</f>
        <v>669.2</v>
      </c>
      <c r="E6" s="29">
        <f>IF(AND(B6=0,B6="",B3="No Long Build Up"),"",VLOOKUP(B6,CALLS!B$295:E$350,3,0))</f>
        <v>3.4</v>
      </c>
      <c r="F6" s="29">
        <f>IF(AND(B6=0,B6="",B3="No Long Build Up"),"",VLOOKUP(B6,CALLS!B$295:E$350,4,0))</f>
        <v>1464.3</v>
      </c>
      <c r="G6" t="str">
        <f>+B$2</f>
        <v>Long Build Up</v>
      </c>
    </row>
    <row r="7" spans="1:9" ht="15.75" thickBot="1">
      <c r="A7" s="31">
        <f>+A6+1</f>
        <v>302</v>
      </c>
      <c r="B7" s="26" t="str">
        <f>IF(B$3&lt;&gt;"No Long Build Up",VLOOKUP(A7,CALLS!A$200:B$350,2,0),"")</f>
        <v>TATAMOTORS</v>
      </c>
      <c r="C7" s="27"/>
      <c r="D7" s="29">
        <f>IF(AND(B7=0,B7="",B3="No Long Build Up"),"",VLOOKUP(B7,CALLS!B$295:E$350,2,0))</f>
        <v>380.6</v>
      </c>
      <c r="E7" s="29">
        <f>IF(AND(B7=0,B7="",B3="No Long Build Up"),"",VLOOKUP(B7,CALLS!B$295:E$350,3,0))</f>
        <v>0.5</v>
      </c>
      <c r="F7" s="29">
        <f>IF(AND(B7=0,B7="",B3="No Long Build Up"),"",VLOOKUP(B7,CALLS!B$295:E$350,4,0))</f>
        <v>588.70000000000005</v>
      </c>
      <c r="G7" t="str">
        <f>+B$2</f>
        <v>Long Build Up</v>
      </c>
    </row>
    <row r="8" spans="1:9" ht="15.75" thickBot="1">
      <c r="B8" s="25" t="s">
        <v>96</v>
      </c>
      <c r="C8" s="24">
        <f>VLOOKUP(B8,CALLS!B$200:Z$350,25,0)</f>
        <v>306</v>
      </c>
      <c r="D8" s="28" t="s">
        <v>136</v>
      </c>
      <c r="E8" s="28" t="s">
        <v>137</v>
      </c>
      <c r="F8" s="28" t="s">
        <v>138</v>
      </c>
      <c r="I8" s="34"/>
    </row>
    <row r="9" spans="1:9">
      <c r="A9" s="31">
        <f>+C8+2</f>
        <v>308</v>
      </c>
      <c r="B9" s="26" t="str">
        <f>VLOOKUP(A9,CALLS!A$200:B$350,2,0)</f>
        <v xml:space="preserve">FRL </v>
      </c>
      <c r="C9" s="27"/>
      <c r="D9" s="29" t="str">
        <f>IF(B9="No Long Unwinding","",VLOOKUP(B9,CALLS!B$296:E$330,2,0))</f>
        <v>[68.8]</v>
      </c>
      <c r="E9" s="29" t="str">
        <f>VLOOKUP(B9,CALLS!B$296:E$330,3,0)</f>
        <v>[10.1]</v>
      </c>
      <c r="F9" s="29">
        <f>VLOOKUP(B9,CALLS!B$296:E$330,4,0)</f>
        <v>800</v>
      </c>
      <c r="G9" t="str">
        <f>+B$8</f>
        <v>Long Unwinding</v>
      </c>
    </row>
    <row r="10" spans="1:9">
      <c r="A10" s="31">
        <f>+A9+1</f>
        <v>309</v>
      </c>
      <c r="B10" s="26" t="str">
        <f>IF(B$9&lt;&gt;"No Long Unwinding",VLOOKUP(A10,CALLS!A$200:B$350,2,0),"")</f>
        <v>FEDERALBNK</v>
      </c>
      <c r="C10" s="27"/>
      <c r="D10" s="29" t="str">
        <f>IF(AND(B10="",B10=0,B9="No Long Unwinding"),"",VLOOKUP(B10,CALLS!B$296:E$330,2,0))</f>
        <v>[12.6]</v>
      </c>
      <c r="E10" s="29" t="str">
        <f>IF(AND(B10="",B10=0,B9="No Long Unwinding"),"",VLOOKUP(B10,CALLS!B$296:E$330,3,0))</f>
        <v>[0.3]</v>
      </c>
      <c r="F10" s="29">
        <f>IF(AND(B10="",B10=0,B9="No Long Unwinding"),"",VLOOKUP(B10,CALLS!B$296:E$330,4,0))</f>
        <v>35.4</v>
      </c>
      <c r="G10" t="str">
        <f>+B$8</f>
        <v>Long Unwinding</v>
      </c>
    </row>
    <row r="11" spans="1:9">
      <c r="A11" s="31">
        <f>+A10+1</f>
        <v>310</v>
      </c>
      <c r="B11" s="26" t="str">
        <f>IF(B$9&lt;&gt;"No Long Unwinding",VLOOKUP(A11,CALLS!A$200:B$350,2,0),"")</f>
        <v xml:space="preserve">UNIONBANK </v>
      </c>
      <c r="C11" s="27"/>
      <c r="D11" s="29" t="str">
        <f>IF(AND(B11="",B11=0,B9="No Long Unwinding"),"",VLOOKUP(B11,CALLS!B$296:E$330,2,0))</f>
        <v>[11.9]</v>
      </c>
      <c r="E11" s="29" t="str">
        <f>IF(AND(B11="",B11=0,B9="No Long Unwinding"),"",VLOOKUP(B11,CALLS!B$296:E$330,3,0))</f>
        <v>[0.5]</v>
      </c>
      <c r="F11" s="29">
        <f>IF(AND(B11="",B11=0,B9="No Long Unwinding"),"",VLOOKUP(B11,CALLS!B$296:E$330,4,0))</f>
        <v>6.7</v>
      </c>
      <c r="G11" t="str">
        <f>+B$8</f>
        <v>Long Unwinding</v>
      </c>
    </row>
    <row r="12" spans="1:9">
      <c r="A12" s="31">
        <f>+A11+1</f>
        <v>311</v>
      </c>
      <c r="B12" s="26" t="str">
        <f>IF(B$9&lt;&gt;"No Long Unwinding",VLOOKUP(A12,CALLS!A$200:B$350,2,0),"")</f>
        <v xml:space="preserve">ADANIENT </v>
      </c>
      <c r="C12" s="27"/>
      <c r="D12" s="29" t="str">
        <f>IF(AND(B12="",B12=0,B9="No Long Unwinding"),"",VLOOKUP(B12,CALLS!B$296:E$330,2,0))</f>
        <v>[7.1]</v>
      </c>
      <c r="E12" s="29" t="str">
        <f>IF(AND(B12="",B12=0,B9="No Long Unwinding"),"",VLOOKUP(B12,CALLS!B$296:E$330,3,0))</f>
        <v>[1.9]</v>
      </c>
      <c r="F12" s="29">
        <f>IF(AND(B12="",B12=0,B9="No Long Unwinding"),"",VLOOKUP(B12,CALLS!B$296:E$330,4,0))</f>
        <v>27.9</v>
      </c>
      <c r="G12" t="str">
        <f>+B$8</f>
        <v>Long Unwinding</v>
      </c>
    </row>
    <row r="13" spans="1:9" ht="15.75" thickBot="1">
      <c r="A13" s="31">
        <f>+A12+1</f>
        <v>312</v>
      </c>
      <c r="B13" s="26" t="str">
        <f>IF(B$9&lt;&gt;"No Long Unwinding",VLOOKUP(A13,CALLS!A$292:B$350,2,0),"")</f>
        <v xml:space="preserve">INDIACEM </v>
      </c>
      <c r="C13" s="27"/>
      <c r="D13" s="29" t="str">
        <f>IF(AND(B13="",B13=0,B9="No Long Unwinding"),"",VLOOKUP(B13,CALLS!B$296:E$330,2,0))</f>
        <v>[7.1]</v>
      </c>
      <c r="E13" s="29" t="str">
        <f>IF(AND(B13="",B13=0,B9="No Long Unwinding"),"",VLOOKUP(B13,CALLS!B$296:E$330,3,0))</f>
        <v>[0.8]</v>
      </c>
      <c r="F13" s="29">
        <f>IF(AND(B13="",B13=0,B9="No Long Unwinding"),"",VLOOKUP(B13,CALLS!B$296:E$330,4,0))</f>
        <v>27</v>
      </c>
      <c r="G13" t="str">
        <f>+B$8</f>
        <v>Long Unwinding</v>
      </c>
    </row>
    <row r="14" spans="1:9" ht="15.75" thickBot="1">
      <c r="B14" s="25" t="s">
        <v>98</v>
      </c>
      <c r="C14" s="24">
        <f>VLOOKUP(B14,CALLS!B$200:Z$350,25,0)</f>
        <v>315</v>
      </c>
      <c r="D14" s="28" t="s">
        <v>136</v>
      </c>
      <c r="E14" s="28" t="s">
        <v>137</v>
      </c>
      <c r="F14" s="28" t="s">
        <v>138</v>
      </c>
      <c r="I14" s="34"/>
    </row>
    <row r="15" spans="1:9">
      <c r="A15" s="31">
        <f>+C14+2</f>
        <v>317</v>
      </c>
      <c r="B15" s="26" t="str">
        <f>VLOOKUP(A15,CALLS!A$200:B$350,2,0)</f>
        <v xml:space="preserve">OFSS </v>
      </c>
      <c r="C15" s="27"/>
      <c r="D15" s="29">
        <f>IF(B15="No Short Covering","",VLOOKUP(B15,CALLS!B$296:E$330,2,0))</f>
        <v>5533.3</v>
      </c>
      <c r="E15" s="29">
        <f>IF(B15="No Short Covering","",VLOOKUP(B15,CALLS!B$296:E$330,3,0))</f>
        <v>0</v>
      </c>
      <c r="F15" s="29">
        <f>IF(B15="No Short Covering","",VLOOKUP(B15,CALLS!B$296:E$330,4,0))</f>
        <v>9771.4</v>
      </c>
      <c r="G15" t="str">
        <f>+B$14</f>
        <v>Short Covering</v>
      </c>
    </row>
    <row r="16" spans="1:9">
      <c r="A16" s="31">
        <f>+A15+1</f>
        <v>318</v>
      </c>
      <c r="B16" s="26" t="str">
        <f>IF(B$15&lt;&gt;"No Short Covering",VLOOKUP(A16,CALLS!A$200:B$350,2,0),"")</f>
        <v xml:space="preserve">SAIL </v>
      </c>
      <c r="C16" s="27"/>
      <c r="D16" s="29" t="str">
        <f>IF(OR(B16=0,B15="No Short Covering"),"",VLOOKUP(B16,CALLS!B$296:E$330,2,0))</f>
        <v>[14.1]</v>
      </c>
      <c r="E16" s="29">
        <f>IF(OR(B16=0,B15="No Short Covering"),"",VLOOKUP(B16,CALLS!B$296:E$330,3,0))</f>
        <v>6</v>
      </c>
      <c r="F16" s="29">
        <f>IF(OR(B16=0,B15="No Short Covering"),"",VLOOKUP(B16,CALLS!B$296:E$330,4,0))</f>
        <v>54.1</v>
      </c>
      <c r="G16" t="str">
        <f>+B$14</f>
        <v>Short Covering</v>
      </c>
    </row>
    <row r="17" spans="1:9">
      <c r="A17" s="31">
        <f>+A16+1</f>
        <v>319</v>
      </c>
      <c r="B17" s="26" t="str">
        <f>IF(AND(B16&lt;&gt;0,B$15&lt;&gt;"No Short Covering"),VLOOKUP(A17,CALLS!A$200:B$350,2,0),"")</f>
        <v xml:space="preserve">TATACOMM </v>
      </c>
      <c r="C17" s="27"/>
      <c r="D17" s="29">
        <f>IF(OR(B17="",B17=0,B15="No Short Covering"),"",VLOOKUP(B17,CALLS!B$296:E$330,2,0))</f>
        <v>1845</v>
      </c>
      <c r="E17" s="29">
        <f>IF(OR(B17="",B17=0,B15="No Short Covering"),"",VLOOKUP(B17,CALLS!B$296:E$330,3,0))</f>
        <v>2.4</v>
      </c>
      <c r="F17" s="29">
        <f>IF(OR(B17="",B17=0,B15="No Short Covering"),"",VLOOKUP(B17,CALLS!B$296:E$330,4,0))</f>
        <v>3425</v>
      </c>
      <c r="G17" t="str">
        <f>+B$14</f>
        <v>Short Covering</v>
      </c>
    </row>
    <row r="18" spans="1:9">
      <c r="A18" s="31">
        <f>+A17+1</f>
        <v>320</v>
      </c>
      <c r="B18" s="26" t="str">
        <f>IF(AND(B17&lt;&gt;0,B17&lt;&gt;"",B$15&lt;&gt;"No Short Covering"),VLOOKUP(A18,CALLS!A$200:B$350,2,0),"")</f>
        <v>JPASSOCIAT</v>
      </c>
      <c r="C18" s="27"/>
      <c r="D18" s="29" t="str">
        <f>IF(OR(B18="",B18=0,B15="No Short Covering"),"",VLOOKUP(B18,CALLS!B$296:E$330,2,0))</f>
        <v>[13.3]</v>
      </c>
      <c r="E18" s="29">
        <f>IF(OR(B18="",B18=0,B15="No Short Covering"),"",VLOOKUP(B18,CALLS!B$296:E$330,3,0))</f>
        <v>0.4</v>
      </c>
      <c r="F18" s="29">
        <f>IF(OR(B18="",B18=0,B15="No Short Covering"),"",VLOOKUP(B18,CALLS!B$296:E$330,4,0))</f>
        <v>34</v>
      </c>
      <c r="G18" t="str">
        <f>+B$14</f>
        <v>Short Covering</v>
      </c>
    </row>
    <row r="19" spans="1:9" ht="15.75" thickBot="1">
      <c r="A19" s="31">
        <f>+A18+1</f>
        <v>321</v>
      </c>
      <c r="B19" s="26" t="str">
        <f>IF(AND(B18&lt;&gt;"",B18&lt;&gt;0,B$15&lt;&gt;"No Short Covering"),VLOOKUP(A19,CALLS!A$292:B$350,2,0),"")</f>
        <v>MCDOWELL-N</v>
      </c>
      <c r="C19" s="27"/>
      <c r="D19" s="29" t="str">
        <f>IF(OR(B19="",B19=0,B15="No Short Covering"),"",VLOOKUP(B19,CALLS!B$296:E$330,2,0))</f>
        <v>[13.2]</v>
      </c>
      <c r="E19" s="29">
        <f>IF(OR(B19="",B19=0,B15="No Short Covering"),"",VLOOKUP(B19,CALLS!B$296:E$330,3,0))</f>
        <v>6.5</v>
      </c>
      <c r="F19" s="29">
        <f>IF(OR(B19="",B19=0,B15="No Short Covering"),"",VLOOKUP(B19,CALLS!B$296:E$330,4,0))</f>
        <v>114.7</v>
      </c>
      <c r="G19" t="str">
        <f>+B$14</f>
        <v>Short Covering</v>
      </c>
    </row>
    <row r="20" spans="1:9" ht="15.75" thickBot="1">
      <c r="B20" s="25" t="s">
        <v>97</v>
      </c>
      <c r="C20" s="24">
        <f>VLOOKUP(B20,CALLS!B$200:Z$350,25,0)</f>
        <v>324</v>
      </c>
      <c r="D20" s="28" t="s">
        <v>136</v>
      </c>
      <c r="E20" s="28" t="s">
        <v>137</v>
      </c>
      <c r="F20" s="28" t="s">
        <v>138</v>
      </c>
      <c r="I20" s="34"/>
    </row>
    <row r="21" spans="1:9">
      <c r="A21" s="31">
        <f>+C20+2</f>
        <v>326</v>
      </c>
      <c r="B21" s="26" t="str">
        <f>VLOOKUP(A21,CALLS!A$200:B$350,2,0)</f>
        <v>MCLEODRUSS</v>
      </c>
      <c r="C21" s="27"/>
      <c r="D21" s="29">
        <f>IF(B21="No Short Build Up","",VLOOKUP(B21,CALLS!B$296:E$330,2,0))</f>
        <v>1728.6</v>
      </c>
      <c r="E21" s="29" t="str">
        <f>IF(B21="No Short Build Up","",VLOOKUP(B21,CALLS!B$296:E$330,3,0))</f>
        <v>[7.9]</v>
      </c>
      <c r="F21" s="29">
        <f>IF(B21="No Short Build Up","",VLOOKUP(B21,CALLS!B$296:E$330,4,0))</f>
        <v>3309.1</v>
      </c>
      <c r="G21" t="str">
        <f>+B$20</f>
        <v>Short Build Up</v>
      </c>
    </row>
    <row r="22" spans="1:9">
      <c r="A22" s="31">
        <f>+A21+1</f>
        <v>327</v>
      </c>
      <c r="B22" s="26" t="str">
        <f>IF(B$21&lt;&gt;"No Short Build Up",VLOOKUP(A22,CALLS!A$200:B$350,2,0),"")</f>
        <v>BHARATFORG</v>
      </c>
      <c r="C22" s="27"/>
      <c r="D22" s="29">
        <f>IF(AND(B22=0,B22="",B21="No Short Build Up"),"",VLOOKUP(B22,CALLS!B$296:E$330,2,0))</f>
        <v>1560</v>
      </c>
      <c r="E22" s="29" t="str">
        <f>IF(AND(B22=0,B22="",B21="No Short Build Up"),"",VLOOKUP(B22,CALLS!B$296:E$330,3,0))</f>
        <v>[1.5]</v>
      </c>
      <c r="F22" s="29">
        <f>IF(AND(B22=0,B22="",B21="No Short Build Up"),"",VLOOKUP(B22,CALLS!B$296:E$330,4,0))</f>
        <v>1642.9</v>
      </c>
      <c r="G22" t="str">
        <f>+B$20</f>
        <v>Short Build Up</v>
      </c>
    </row>
    <row r="23" spans="1:9">
      <c r="A23" s="31">
        <f>+A22+1</f>
        <v>328</v>
      </c>
      <c r="B23" s="26" t="str">
        <f>IF(B$21&lt;&gt;"No Short Build Up",VLOOKUP(A23,CALLS!A$200:B$350,2,0),"")</f>
        <v xml:space="preserve">CESC </v>
      </c>
      <c r="C23" s="27"/>
      <c r="D23" s="29">
        <f>IF(AND(B23=0,B23="",B21="No Short Build Up"),"",VLOOKUP(B23,CALLS!B$296:E$330,2,0))</f>
        <v>628.6</v>
      </c>
      <c r="E23" s="29" t="str">
        <f>IF(AND(B23=0,B23="",B21="No Short Build Up"),"",VLOOKUP(B23,CALLS!B$296:E$330,3,0))</f>
        <v>[2.8]</v>
      </c>
      <c r="F23" s="29">
        <f>IF(AND(B23=0,B23="",B21="No Short Build Up"),"",VLOOKUP(B23,CALLS!B$296:E$330,4,0))</f>
        <v>842.9</v>
      </c>
      <c r="G23" t="str">
        <f>+B$20</f>
        <v>Short Build Up</v>
      </c>
    </row>
    <row r="24" spans="1:9">
      <c r="A24" s="31">
        <f>+A23+1</f>
        <v>329</v>
      </c>
      <c r="B24" s="26" t="str">
        <f>IF(B$21&lt;&gt;"No Short Build Up",VLOOKUP(A24,CALLS!A$200:B$350,2,0),"")</f>
        <v xml:space="preserve">IRB </v>
      </c>
      <c r="C24" s="27"/>
      <c r="D24" s="29">
        <f>IF(AND(B24=0,B24="",B21="No Short Build Up"),"",VLOOKUP(B24,CALLS!B$296:E$330,2,0))</f>
        <v>268.8</v>
      </c>
      <c r="E24" s="29" t="str">
        <f>IF(AND(B24=0,B24="",B21="No Short Build Up"),"",VLOOKUP(B24,CALLS!B$296:E$330,3,0))</f>
        <v>[1.1]</v>
      </c>
      <c r="F24" s="29">
        <f>IF(AND(B24=0,B24="",B21="No Short Build Up"),"",VLOOKUP(B24,CALLS!B$296:E$330,4,0))</f>
        <v>468.1</v>
      </c>
      <c r="G24" t="str">
        <f>+B$20</f>
        <v>Short Build Up</v>
      </c>
    </row>
    <row r="25" spans="1:9">
      <c r="A25" s="31">
        <f>+A24+1</f>
        <v>330</v>
      </c>
      <c r="B25" s="26" t="str">
        <f>IF(B$21&lt;&gt;"No Short Build Up",VLOOKUP(A25,CALLS!A$200:B$350,2,0),"")</f>
        <v xml:space="preserve">DLF </v>
      </c>
      <c r="C25" s="27"/>
      <c r="D25" s="29">
        <f>IF(AND(B25=0,B25="",B21="No Short Build Up"),"",VLOOKUP(B25,CALLS!B$296:E$330,2,0))</f>
        <v>226.1</v>
      </c>
      <c r="E25" s="29" t="str">
        <f>IF(AND(B25=0,B25="",B21="No Short Build Up"),"",VLOOKUP(B25,CALLS!B$296:E$330,3,0))</f>
        <v>[1.0]</v>
      </c>
      <c r="F25" s="29">
        <f>IF(AND(B25=0,B25="",B21="No Short Build Up"),"",VLOOKUP(B25,CALLS!B$296:E$330,4,0))</f>
        <v>250.7</v>
      </c>
      <c r="G25" t="str">
        <f>+B$20</f>
        <v>Short Build Up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DATA</vt:lpstr>
      <vt:lpstr>LOT</vt:lpstr>
      <vt:lpstr>CALLS</vt:lpstr>
      <vt:lpstr>PUTS</vt:lpstr>
      <vt:lpstr>PV_DAY</vt:lpstr>
      <vt:lpstr>Margin</vt:lpstr>
      <vt:lpstr>FUTURE</vt:lpstr>
      <vt:lpstr>CALLS!_28_Mar_2013</vt:lpstr>
      <vt:lpstr>PUTS!_28_Mar_2013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nitin</dc:creator>
  <cp:lastModifiedBy>nitin</cp:lastModifiedBy>
  <dcterms:created xsi:type="dcterms:W3CDTF">2013-02-26T06:56:14Z</dcterms:created>
  <dcterms:modified xsi:type="dcterms:W3CDTF">2013-04-18T01:19:59Z</dcterms:modified>
</cp:coreProperties>
</file>