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6380" windowHeight="8190" tabRatio="299" firstSheet="2" activeTab="2"/>
  </bookViews>
  <sheets>
    <sheet name="Input12" sheetId="1" state="hidden" r:id="rId1"/>
    <sheet name="Input2" sheetId="5" state="hidden" r:id="rId2"/>
    <sheet name="OI Chart" sheetId="2" r:id="rId3"/>
  </sheets>
  <definedNames>
    <definedName name="optionKeys" localSheetId="0">Input12!#REF!</definedName>
    <definedName name="optionKeys.jsp?symbolCode__9999_symbol_BANKNIFTY_symbol_BANKNIFTY_instrument_OPTIDX_date___segmentLink_17_segmentLink_17" localSheetId="0">Input12!$A$1:$W$76</definedName>
    <definedName name="optionKeys.jsp?symbolCode_238_symbol_SBIN_symbol_SBIN_instrument_OPTSTK_date___segmentLink_17_segmentLink_17" localSheetId="0">Input12!#REF!</definedName>
  </definedNames>
  <calcPr calcId="125725"/>
</workbook>
</file>

<file path=xl/calcChain.xml><?xml version="1.0" encoding="utf-8"?>
<calcChain xmlns="http://schemas.openxmlformats.org/spreadsheetml/2006/main">
  <c r="G1" i="2"/>
  <c r="F1"/>
  <c r="E1"/>
  <c r="U67" i="5"/>
  <c r="T67"/>
  <c r="S67"/>
  <c r="R67"/>
  <c r="Q67"/>
  <c r="P67"/>
  <c r="O67"/>
  <c r="N67"/>
  <c r="M67"/>
  <c r="U66"/>
  <c r="T66"/>
  <c r="S66"/>
  <c r="R66"/>
  <c r="Q66"/>
  <c r="P66"/>
  <c r="O66"/>
  <c r="N66"/>
  <c r="M66"/>
  <c r="U65"/>
  <c r="T65"/>
  <c r="S65"/>
  <c r="R65"/>
  <c r="Q65"/>
  <c r="P65"/>
  <c r="O65"/>
  <c r="N65"/>
  <c r="M65"/>
  <c r="U64"/>
  <c r="T64"/>
  <c r="S64"/>
  <c r="R64"/>
  <c r="Q64"/>
  <c r="P64"/>
  <c r="O64"/>
  <c r="N64"/>
  <c r="M64"/>
  <c r="U63"/>
  <c r="T63"/>
  <c r="S63"/>
  <c r="R63"/>
  <c r="Q63"/>
  <c r="P63"/>
  <c r="O63"/>
  <c r="N63"/>
  <c r="M63"/>
  <c r="U62"/>
  <c r="T62"/>
  <c r="S62"/>
  <c r="R62"/>
  <c r="Q62"/>
  <c r="P62"/>
  <c r="O62"/>
  <c r="N62"/>
  <c r="M62"/>
  <c r="U61"/>
  <c r="T61"/>
  <c r="S61"/>
  <c r="R61"/>
  <c r="Q61"/>
  <c r="P61"/>
  <c r="O61"/>
  <c r="N61"/>
  <c r="M61"/>
  <c r="U60"/>
  <c r="T60"/>
  <c r="S60"/>
  <c r="R60"/>
  <c r="Q60"/>
  <c r="P60"/>
  <c r="O60"/>
  <c r="N60"/>
  <c r="M60"/>
  <c r="U59"/>
  <c r="T59"/>
  <c r="S59"/>
  <c r="R59"/>
  <c r="Q59"/>
  <c r="P59"/>
  <c r="O59"/>
  <c r="N59"/>
  <c r="M59"/>
  <c r="U58"/>
  <c r="T58"/>
  <c r="S58"/>
  <c r="R58"/>
  <c r="Q58"/>
  <c r="P58"/>
  <c r="O58"/>
  <c r="N58"/>
  <c r="M58"/>
  <c r="U57"/>
  <c r="T57"/>
  <c r="S57"/>
  <c r="R57"/>
  <c r="Q57"/>
  <c r="P57"/>
  <c r="O57"/>
  <c r="N57"/>
  <c r="M57"/>
  <c r="U56"/>
  <c r="T56"/>
  <c r="S56"/>
  <c r="R56"/>
  <c r="Q56"/>
  <c r="P56"/>
  <c r="O56"/>
  <c r="N56"/>
  <c r="M56"/>
  <c r="U55"/>
  <c r="T55"/>
  <c r="S55"/>
  <c r="R55"/>
  <c r="Q55"/>
  <c r="P55"/>
  <c r="O55"/>
  <c r="N55"/>
  <c r="M55"/>
  <c r="U54"/>
  <c r="T54"/>
  <c r="S54"/>
  <c r="R54"/>
  <c r="Q54"/>
  <c r="P54"/>
  <c r="O54"/>
  <c r="N54"/>
  <c r="M54"/>
  <c r="U53"/>
  <c r="T53"/>
  <c r="S53"/>
  <c r="R53"/>
  <c r="Q53"/>
  <c r="P53"/>
  <c r="O53"/>
  <c r="N53"/>
  <c r="M53"/>
  <c r="U52"/>
  <c r="T52"/>
  <c r="S52"/>
  <c r="R52"/>
  <c r="Q52"/>
  <c r="P52"/>
  <c r="O52"/>
  <c r="N52"/>
  <c r="M52"/>
  <c r="U51"/>
  <c r="T51"/>
  <c r="S51"/>
  <c r="R51"/>
  <c r="Q51"/>
  <c r="P51"/>
  <c r="O51"/>
  <c r="N51"/>
  <c r="M51"/>
  <c r="U50"/>
  <c r="T50"/>
  <c r="S50"/>
  <c r="R50"/>
  <c r="Q50"/>
  <c r="P50"/>
  <c r="O50"/>
  <c r="N50"/>
  <c r="M50"/>
  <c r="U49"/>
  <c r="T49"/>
  <c r="S49"/>
  <c r="R49"/>
  <c r="Q49"/>
  <c r="P49"/>
  <c r="O49"/>
  <c r="N49"/>
  <c r="M49"/>
  <c r="U48"/>
  <c r="T48"/>
  <c r="S48"/>
  <c r="R48"/>
  <c r="Q48"/>
  <c r="P48"/>
  <c r="O48"/>
  <c r="N48"/>
  <c r="M48"/>
  <c r="U47"/>
  <c r="T47"/>
  <c r="S47"/>
  <c r="R47"/>
  <c r="Q47"/>
  <c r="P47"/>
  <c r="O47"/>
  <c r="N47"/>
  <c r="M47"/>
  <c r="U46"/>
  <c r="T46"/>
  <c r="S46"/>
  <c r="R46"/>
  <c r="Q46"/>
  <c r="P46"/>
  <c r="O46"/>
  <c r="N46"/>
  <c r="M46"/>
  <c r="U45"/>
  <c r="T45"/>
  <c r="S45"/>
  <c r="R45"/>
  <c r="Q45"/>
  <c r="P45"/>
  <c r="O45"/>
  <c r="N45"/>
  <c r="M45"/>
  <c r="U44"/>
  <c r="T44"/>
  <c r="S44"/>
  <c r="R44"/>
  <c r="Q44"/>
  <c r="P44"/>
  <c r="O44"/>
  <c r="N44"/>
  <c r="M44"/>
  <c r="U43"/>
  <c r="T43"/>
  <c r="S43"/>
  <c r="R43"/>
  <c r="Q43"/>
  <c r="P43"/>
  <c r="O43"/>
  <c r="N43"/>
  <c r="M43"/>
  <c r="U42"/>
  <c r="T42"/>
  <c r="S42"/>
  <c r="R42"/>
  <c r="Q42"/>
  <c r="P42"/>
  <c r="O42"/>
  <c r="N42"/>
  <c r="M42"/>
  <c r="U41"/>
  <c r="T41"/>
  <c r="S41"/>
  <c r="R41"/>
  <c r="Q41"/>
  <c r="P41"/>
  <c r="O41"/>
  <c r="N41"/>
  <c r="M41"/>
  <c r="U40"/>
  <c r="T40"/>
  <c r="S40"/>
  <c r="R40"/>
  <c r="Q40"/>
  <c r="P40"/>
  <c r="O40"/>
  <c r="N40"/>
  <c r="M40"/>
  <c r="U39"/>
  <c r="T39"/>
  <c r="S39"/>
  <c r="R39"/>
  <c r="Q39"/>
  <c r="P39"/>
  <c r="O39"/>
  <c r="N39"/>
  <c r="M39"/>
  <c r="B2"/>
  <c r="B3" s="1"/>
  <c r="C3" s="1"/>
  <c r="U38"/>
  <c r="T38"/>
  <c r="S38"/>
  <c r="R38"/>
  <c r="Q38"/>
  <c r="P38"/>
  <c r="O38"/>
  <c r="N38"/>
  <c r="U37"/>
  <c r="T37"/>
  <c r="S37"/>
  <c r="R37"/>
  <c r="Q37"/>
  <c r="P37"/>
  <c r="O37"/>
  <c r="N37"/>
  <c r="U36"/>
  <c r="T36"/>
  <c r="S36"/>
  <c r="R36"/>
  <c r="Q36"/>
  <c r="P36"/>
  <c r="O36"/>
  <c r="N36"/>
  <c r="U35"/>
  <c r="T35"/>
  <c r="S35"/>
  <c r="R35"/>
  <c r="Q35"/>
  <c r="P35"/>
  <c r="O35"/>
  <c r="N35"/>
  <c r="U34"/>
  <c r="T34"/>
  <c r="S34"/>
  <c r="R34"/>
  <c r="Q34"/>
  <c r="P34"/>
  <c r="O34"/>
  <c r="N34"/>
  <c r="U33"/>
  <c r="T33"/>
  <c r="S33"/>
  <c r="R33"/>
  <c r="Q33"/>
  <c r="P33"/>
  <c r="O33"/>
  <c r="N33"/>
  <c r="U32"/>
  <c r="T32"/>
  <c r="S32"/>
  <c r="R32"/>
  <c r="Q32"/>
  <c r="P32"/>
  <c r="O32"/>
  <c r="N32"/>
  <c r="U31"/>
  <c r="T31"/>
  <c r="S31"/>
  <c r="R31"/>
  <c r="Q31"/>
  <c r="P31"/>
  <c r="O31"/>
  <c r="N31"/>
  <c r="U30"/>
  <c r="T30"/>
  <c r="S30"/>
  <c r="R30"/>
  <c r="Q30"/>
  <c r="P30"/>
  <c r="O30"/>
  <c r="N30"/>
  <c r="U29"/>
  <c r="T29"/>
  <c r="S29"/>
  <c r="R29"/>
  <c r="Q29"/>
  <c r="P29"/>
  <c r="O29"/>
  <c r="N29"/>
  <c r="U28"/>
  <c r="T28"/>
  <c r="S28"/>
  <c r="R28"/>
  <c r="Q28"/>
  <c r="P28"/>
  <c r="O28"/>
  <c r="N28"/>
  <c r="U27"/>
  <c r="T27"/>
  <c r="S27"/>
  <c r="R27"/>
  <c r="Q27"/>
  <c r="P27"/>
  <c r="O27"/>
  <c r="N27"/>
  <c r="U26"/>
  <c r="T26"/>
  <c r="S26"/>
  <c r="R26"/>
  <c r="Q26"/>
  <c r="P26"/>
  <c r="O26"/>
  <c r="N26"/>
  <c r="U25"/>
  <c r="T25"/>
  <c r="S25"/>
  <c r="R25"/>
  <c r="Q25"/>
  <c r="P25"/>
  <c r="O25"/>
  <c r="N25"/>
  <c r="U24"/>
  <c r="T24"/>
  <c r="S24"/>
  <c r="R24"/>
  <c r="Q24"/>
  <c r="P24"/>
  <c r="O24"/>
  <c r="N24"/>
  <c r="U23"/>
  <c r="T23"/>
  <c r="S23"/>
  <c r="R23"/>
  <c r="Q23"/>
  <c r="P23"/>
  <c r="O23"/>
  <c r="N23"/>
  <c r="U22"/>
  <c r="T22"/>
  <c r="S22"/>
  <c r="R22"/>
  <c r="Q22"/>
  <c r="P22"/>
  <c r="O22"/>
  <c r="N22"/>
  <c r="U21"/>
  <c r="T21"/>
  <c r="S21"/>
  <c r="R21"/>
  <c r="Q21"/>
  <c r="P21"/>
  <c r="O21"/>
  <c r="N21"/>
  <c r="U20"/>
  <c r="T20"/>
  <c r="S20"/>
  <c r="R20"/>
  <c r="Q20"/>
  <c r="P20"/>
  <c r="O20"/>
  <c r="N20"/>
  <c r="U19"/>
  <c r="T19"/>
  <c r="S19"/>
  <c r="R19"/>
  <c r="Q19"/>
  <c r="P19"/>
  <c r="O19"/>
  <c r="N19"/>
  <c r="U18"/>
  <c r="T18"/>
  <c r="S18"/>
  <c r="R18"/>
  <c r="Q18"/>
  <c r="P18"/>
  <c r="O18"/>
  <c r="N18"/>
  <c r="U17"/>
  <c r="T17"/>
  <c r="S17"/>
  <c r="R17"/>
  <c r="Q17"/>
  <c r="P17"/>
  <c r="O17"/>
  <c r="N17"/>
  <c r="U16"/>
  <c r="T16"/>
  <c r="S16"/>
  <c r="R16"/>
  <c r="Q16"/>
  <c r="P16"/>
  <c r="O16"/>
  <c r="N16"/>
  <c r="U15"/>
  <c r="T15"/>
  <c r="S15"/>
  <c r="R15"/>
  <c r="Q15"/>
  <c r="P15"/>
  <c r="O15"/>
  <c r="N15"/>
  <c r="U14"/>
  <c r="T14"/>
  <c r="S14"/>
  <c r="R14"/>
  <c r="Q14"/>
  <c r="P14"/>
  <c r="O14"/>
  <c r="N14"/>
  <c r="U13"/>
  <c r="T13"/>
  <c r="S13"/>
  <c r="R13"/>
  <c r="Q13"/>
  <c r="P13"/>
  <c r="O13"/>
  <c r="N13"/>
  <c r="U12"/>
  <c r="T12"/>
  <c r="S12"/>
  <c r="R12"/>
  <c r="Q12"/>
  <c r="P12"/>
  <c r="O12"/>
  <c r="N12"/>
  <c r="U11"/>
  <c r="T11"/>
  <c r="S11"/>
  <c r="R11"/>
  <c r="Q11"/>
  <c r="P11"/>
  <c r="O11"/>
  <c r="N11"/>
  <c r="U10"/>
  <c r="T10"/>
  <c r="S10"/>
  <c r="R10"/>
  <c r="Q10"/>
  <c r="P10"/>
  <c r="O10"/>
  <c r="N10"/>
  <c r="U9"/>
  <c r="T9"/>
  <c r="S9"/>
  <c r="R9"/>
  <c r="Q9"/>
  <c r="P9"/>
  <c r="O9"/>
  <c r="N9"/>
  <c r="U8"/>
  <c r="T8"/>
  <c r="S8"/>
  <c r="R8"/>
  <c r="Q8"/>
  <c r="P8"/>
  <c r="O8"/>
  <c r="N8"/>
  <c r="U7"/>
  <c r="T7"/>
  <c r="S7"/>
  <c r="R7"/>
  <c r="Q7"/>
  <c r="P7"/>
  <c r="O7"/>
  <c r="N7"/>
  <c r="U6"/>
  <c r="T6"/>
  <c r="S6"/>
  <c r="R6"/>
  <c r="Q6"/>
  <c r="P6"/>
  <c r="O6"/>
  <c r="N6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D3" l="1"/>
  <c r="B11" l="1"/>
  <c r="P8" i="2" s="1"/>
  <c r="B12" i="5" l="1"/>
  <c r="B13" s="1"/>
  <c r="B14" s="1"/>
  <c r="B15" s="1"/>
  <c r="B16" s="1"/>
  <c r="B10"/>
  <c r="B9" s="1"/>
  <c r="B8" s="1"/>
  <c r="B7" s="1"/>
  <c r="B6" s="1"/>
  <c r="D6" s="1"/>
  <c r="M8" i="2"/>
  <c r="A8"/>
  <c r="G8" s="1"/>
  <c r="I8"/>
  <c r="D11" i="5"/>
  <c r="C8" i="2" s="1"/>
  <c r="F11" i="5"/>
  <c r="K8" i="2" s="1"/>
  <c r="C11" i="5"/>
  <c r="B8" i="2" s="1"/>
  <c r="E11" i="5"/>
  <c r="J8" i="2" s="1"/>
  <c r="F12" i="5" l="1"/>
  <c r="K9" i="2" s="1"/>
  <c r="I9"/>
  <c r="F10" i="5"/>
  <c r="K7" i="2" s="1"/>
  <c r="E10" i="5"/>
  <c r="J7" i="2" s="1"/>
  <c r="E8"/>
  <c r="R8" s="1"/>
  <c r="F8"/>
  <c r="D8"/>
  <c r="A7"/>
  <c r="G7" s="1"/>
  <c r="M7"/>
  <c r="A10"/>
  <c r="P9"/>
  <c r="I7"/>
  <c r="A9"/>
  <c r="F9" s="1"/>
  <c r="M6"/>
  <c r="P7"/>
  <c r="D12" i="5"/>
  <c r="C9" i="2" s="1"/>
  <c r="C12" i="5"/>
  <c r="B9" i="2" s="1"/>
  <c r="E12" i="5"/>
  <c r="J9" i="2" s="1"/>
  <c r="D10" i="5"/>
  <c r="C7" i="2" s="1"/>
  <c r="C10" i="5"/>
  <c r="B7" i="2" s="1"/>
  <c r="M9"/>
  <c r="Q8"/>
  <c r="N8"/>
  <c r="F9" i="5" l="1"/>
  <c r="K6" i="2" s="1"/>
  <c r="A6"/>
  <c r="E6" s="1"/>
  <c r="I10"/>
  <c r="D9" i="5"/>
  <c r="C6" i="2" s="1"/>
  <c r="I6"/>
  <c r="O8"/>
  <c r="D9"/>
  <c r="C9" i="5"/>
  <c r="B6" i="2" s="1"/>
  <c r="E9" i="5"/>
  <c r="J6" i="2" s="1"/>
  <c r="E9"/>
  <c r="R9" s="1"/>
  <c r="E13" i="5"/>
  <c r="J10" i="2" s="1"/>
  <c r="G9"/>
  <c r="Q9" s="1"/>
  <c r="F13" i="5"/>
  <c r="K10" i="2" s="1"/>
  <c r="E7"/>
  <c r="R7" s="1"/>
  <c r="C14" i="5"/>
  <c r="B11" i="2" s="1"/>
  <c r="P10"/>
  <c r="A5"/>
  <c r="P6"/>
  <c r="M10"/>
  <c r="C13" i="5"/>
  <c r="B10" i="2" s="1"/>
  <c r="D7"/>
  <c r="F7"/>
  <c r="D13" i="5"/>
  <c r="C10" i="2" s="1"/>
  <c r="Q7"/>
  <c r="N7"/>
  <c r="G6"/>
  <c r="F10"/>
  <c r="D10"/>
  <c r="G10"/>
  <c r="E10"/>
  <c r="F6" l="1"/>
  <c r="D6"/>
  <c r="N9"/>
  <c r="D8" i="5"/>
  <c r="C5" i="2" s="1"/>
  <c r="F8" i="5"/>
  <c r="K5" i="2" s="1"/>
  <c r="O7"/>
  <c r="C8" i="5"/>
  <c r="B5" i="2" s="1"/>
  <c r="I5"/>
  <c r="M5"/>
  <c r="O9"/>
  <c r="F14" i="5"/>
  <c r="K11" i="2" s="1"/>
  <c r="E8" i="5"/>
  <c r="J5" i="2" s="1"/>
  <c r="P5"/>
  <c r="M11"/>
  <c r="A11"/>
  <c r="G11" s="1"/>
  <c r="F15" i="5"/>
  <c r="P11" i="2"/>
  <c r="I11"/>
  <c r="E14" i="5"/>
  <c r="J11" i="2" s="1"/>
  <c r="D14" i="5"/>
  <c r="C11" i="2" s="1"/>
  <c r="Q6"/>
  <c r="R10"/>
  <c r="R6"/>
  <c r="Q10"/>
  <c r="O6"/>
  <c r="N10"/>
  <c r="O10"/>
  <c r="N6"/>
  <c r="E5"/>
  <c r="F5"/>
  <c r="D5"/>
  <c r="G5"/>
  <c r="M12" l="1"/>
  <c r="D11"/>
  <c r="F11"/>
  <c r="I12"/>
  <c r="C15" i="5"/>
  <c r="B12" i="2" s="1"/>
  <c r="E15" i="5"/>
  <c r="J12" i="2" s="1"/>
  <c r="D7" i="5"/>
  <c r="C4" i="2" s="1"/>
  <c r="E7" i="5"/>
  <c r="J4" i="2" s="1"/>
  <c r="F7" i="5"/>
  <c r="K4" i="2" s="1"/>
  <c r="P3"/>
  <c r="P4"/>
  <c r="C7" i="5"/>
  <c r="B4" i="2" s="1"/>
  <c r="I4"/>
  <c r="A4"/>
  <c r="F4" s="1"/>
  <c r="E11"/>
  <c r="O11" s="1"/>
  <c r="M4"/>
  <c r="D16" i="5"/>
  <c r="C13" i="2" s="1"/>
  <c r="P12"/>
  <c r="D15" i="5"/>
  <c r="C12" i="2" s="1"/>
  <c r="A12"/>
  <c r="E12" s="1"/>
  <c r="R5"/>
  <c r="Q11"/>
  <c r="Q5"/>
  <c r="N5"/>
  <c r="O5"/>
  <c r="N11"/>
  <c r="K12"/>
  <c r="D4" l="1"/>
  <c r="G4"/>
  <c r="Q4" s="1"/>
  <c r="F16" i="5"/>
  <c r="K13" i="2" s="1"/>
  <c r="C6" i="5"/>
  <c r="B3" i="2" s="1"/>
  <c r="I13"/>
  <c r="M13"/>
  <c r="E16" i="5"/>
  <c r="J13" i="2" s="1"/>
  <c r="E4"/>
  <c r="R4" s="1"/>
  <c r="G12"/>
  <c r="Q12" s="1"/>
  <c r="F12"/>
  <c r="D12"/>
  <c r="P13"/>
  <c r="R11"/>
  <c r="E6" i="5"/>
  <c r="J3" i="2" s="1"/>
  <c r="I3"/>
  <c r="F6" i="5"/>
  <c r="K3" i="2" s="1"/>
  <c r="M3"/>
  <c r="C3"/>
  <c r="A3"/>
  <c r="D3" s="1"/>
  <c r="A13"/>
  <c r="E13" s="1"/>
  <c r="C16" i="5"/>
  <c r="B13" i="2" s="1"/>
  <c r="R12"/>
  <c r="O12"/>
  <c r="F13" l="1"/>
  <c r="N4"/>
  <c r="O4"/>
  <c r="N12"/>
  <c r="D13"/>
  <c r="F3"/>
  <c r="G13"/>
  <c r="N13" s="1"/>
  <c r="G3"/>
  <c r="N3" s="1"/>
  <c r="E3"/>
  <c r="R3" s="1"/>
  <c r="R13"/>
  <c r="O13"/>
  <c r="Q3" l="1"/>
  <c r="O3"/>
  <c r="Q13"/>
</calcChain>
</file>

<file path=xl/connections.xml><?xml version="1.0" encoding="utf-8"?>
<connections xmlns="http://schemas.openxmlformats.org/spreadsheetml/2006/main">
  <connection id="1" name="Connection" type="4" refreshedVersion="3" background="1" saveData="1">
    <webPr sourceData="1" parsePre="1" consecutive="1" xl2000="1" url="http://www.nseindia.com/live_market/dynaContent/live_watch/option_chain/optionKeys.jsp?symbolCode=-9999&amp;symbol=BANKNIFTY&amp;symbol=BANKNIFTY&amp;instrument=OPTIDX&amp;date=-&amp;segmentLink=17&amp;segmentLink=17"/>
  </connection>
</connections>
</file>

<file path=xl/sharedStrings.xml><?xml version="1.0" encoding="utf-8"?>
<sst xmlns="http://schemas.openxmlformats.org/spreadsheetml/2006/main" count="480" uniqueCount="50">
  <si>
    <t>Option Chain (Equity Derivatives)</t>
  </si>
  <si>
    <t>CALLS</t>
  </si>
  <si>
    <t>PUTS</t>
  </si>
  <si>
    <t>Chart</t>
  </si>
  <si>
    <t>OI</t>
  </si>
  <si>
    <t>Chng in OI</t>
  </si>
  <si>
    <t>Volume</t>
  </si>
  <si>
    <t>IV</t>
  </si>
  <si>
    <t>LTP</t>
  </si>
  <si>
    <t>Net Chng</t>
  </si>
  <si>
    <t>Bid</t>
  </si>
  <si>
    <t>Ask</t>
  </si>
  <si>
    <t>Strike Price</t>
  </si>
  <si>
    <t>Qty</t>
  </si>
  <si>
    <t>Price</t>
  </si>
  <si>
    <t>Top</t>
  </si>
  <si>
    <t>Note : 10% interest rate is applied while computing implied volatility.</t>
  </si>
  <si>
    <t>Calls OI</t>
  </si>
  <si>
    <t>Puts OI</t>
  </si>
  <si>
    <t xml:space="preserve">View Options Contracts for: </t>
  </si>
  <si>
    <t xml:space="preserve">OR </t>
  </si>
  <si>
    <t>Filter by: Expiry Date</t>
  </si>
  <si>
    <t>Futures contracts</t>
  </si>
  <si>
    <t>-</t>
  </si>
  <si>
    <t xml:space="preserve"> Highlighted options are in-the-money.</t>
  </si>
  <si>
    <t>Call OI</t>
  </si>
  <si>
    <t>Put OI</t>
  </si>
  <si>
    <t>Change in Call OI</t>
  </si>
  <si>
    <t>Change in Put OI</t>
  </si>
  <si>
    <t>Chg Calls OI</t>
  </si>
  <si>
    <t>Chg Puts OI</t>
  </si>
  <si>
    <t>CALL</t>
  </si>
  <si>
    <t>PUT</t>
  </si>
  <si>
    <t>Open Interest</t>
  </si>
  <si>
    <t>Interpretation</t>
  </si>
  <si>
    <t>Rising</t>
  </si>
  <si>
    <t>Falling</t>
  </si>
  <si>
    <t>Put Price</t>
  </si>
  <si>
    <t xml:space="preserve">Call Price </t>
  </si>
  <si>
    <t>Call CG Pr</t>
  </si>
  <si>
    <t>Put CG Pr</t>
  </si>
  <si>
    <t>Call price</t>
  </si>
  <si>
    <t>Call CH Pr</t>
  </si>
  <si>
    <t>Change in Open Interest</t>
  </si>
  <si>
    <t>Open Interest Calculation</t>
  </si>
  <si>
    <t>BULLISH</t>
  </si>
  <si>
    <t>LONG UNWINDING</t>
  </si>
  <si>
    <t>BEARISH</t>
  </si>
  <si>
    <t>SHORT COVERING</t>
  </si>
  <si>
    <t xml:space="preserve">Underlying Index: BANKNIFTY 10583.05  As on Nov 12, 2013 15:30:16 IST 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</si>
</sst>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b/>
      <sz val="11"/>
      <color theme="3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4" fillId="2" borderId="1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3" fillId="4" borderId="12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3" fillId="4" borderId="20" xfId="0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21" xfId="0" applyBorder="1" applyProtection="1">
      <protection hidden="1"/>
    </xf>
    <xf numFmtId="0" fontId="3" fillId="4" borderId="24" xfId="0" applyFont="1" applyFill="1" applyBorder="1" applyProtection="1"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0" borderId="23" xfId="0" applyBorder="1" applyProtection="1">
      <protection hidden="1"/>
    </xf>
    <xf numFmtId="0" fontId="3" fillId="4" borderId="13" xfId="0" applyFont="1" applyFill="1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0" xfId="0" applyProtection="1"/>
    <xf numFmtId="3" fontId="0" fillId="0" borderId="0" xfId="0" applyNumberFormat="1" applyProtection="1"/>
    <xf numFmtId="4" fontId="0" fillId="0" borderId="0" xfId="0" applyNumberFormat="1" applyProtection="1"/>
    <xf numFmtId="3" fontId="0" fillId="2" borderId="0" xfId="0" applyNumberFormat="1" applyFill="1" applyProtection="1"/>
    <xf numFmtId="0" fontId="0" fillId="2" borderId="0" xfId="0" applyFill="1" applyProtection="1"/>
    <xf numFmtId="0" fontId="2" fillId="2" borderId="16" xfId="0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3" borderId="5" xfId="0" applyFont="1" applyFill="1" applyBorder="1" applyAlignment="1" applyProtection="1">
      <alignment horizontal="center"/>
      <protection hidden="1"/>
    </xf>
    <xf numFmtId="0" fontId="2" fillId="3" borderId="18" xfId="0" applyFont="1" applyFill="1" applyBorder="1" applyAlignment="1" applyProtection="1">
      <alignment horizontal="center"/>
      <protection hidden="1"/>
    </xf>
    <xf numFmtId="0" fontId="2" fillId="3" borderId="19" xfId="0" applyFont="1" applyFill="1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center"/>
      <protection hidden="1"/>
    </xf>
    <xf numFmtId="0" fontId="2" fillId="3" borderId="6" xfId="0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center"/>
      <protection hidden="1"/>
    </xf>
  </cellXfs>
  <cellStyles count="1">
    <cellStyle name="Normal" xfId="0" builtinId="0"/>
  </cellStyles>
  <dxfs count="24"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6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2681066816061068"/>
          <c:y val="3.2302229347792151E-2"/>
          <c:w val="0.77251605498858955"/>
          <c:h val="0.86064461454952701"/>
        </c:manualLayout>
      </c:layout>
      <c:barChart>
        <c:barDir val="col"/>
        <c:grouping val="clustered"/>
        <c:ser>
          <c:idx val="0"/>
          <c:order val="0"/>
          <c:tx>
            <c:strRef>
              <c:f>'OI Chart'!$B$2</c:f>
              <c:strCache>
                <c:ptCount val="1"/>
                <c:pt idx="0">
                  <c:v>Calls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10000</c:v>
                </c:pt>
                <c:pt idx="1">
                  <c:v>10100</c:v>
                </c:pt>
                <c:pt idx="2">
                  <c:v>10200</c:v>
                </c:pt>
                <c:pt idx="3">
                  <c:v>10300</c:v>
                </c:pt>
                <c:pt idx="4">
                  <c:v>10400</c:v>
                </c:pt>
                <c:pt idx="5">
                  <c:v>10500</c:v>
                </c:pt>
                <c:pt idx="6">
                  <c:v>10600</c:v>
                </c:pt>
                <c:pt idx="7">
                  <c:v>10700</c:v>
                </c:pt>
                <c:pt idx="8">
                  <c:v>10800</c:v>
                </c:pt>
                <c:pt idx="9">
                  <c:v>10900</c:v>
                </c:pt>
                <c:pt idx="10">
                  <c:v>11000</c:v>
                </c:pt>
              </c:numCache>
            </c:numRef>
          </c:cat>
          <c:val>
            <c:numRef>
              <c:f>'OI Chart'!$B$3:$B$13</c:f>
              <c:numCache>
                <c:formatCode>General</c:formatCode>
                <c:ptCount val="11"/>
                <c:pt idx="0">
                  <c:v>18325</c:v>
                </c:pt>
                <c:pt idx="1">
                  <c:v>250</c:v>
                </c:pt>
                <c:pt idx="2">
                  <c:v>2475</c:v>
                </c:pt>
                <c:pt idx="3">
                  <c:v>1100</c:v>
                </c:pt>
                <c:pt idx="4">
                  <c:v>2175</c:v>
                </c:pt>
                <c:pt idx="5">
                  <c:v>21125</c:v>
                </c:pt>
                <c:pt idx="6">
                  <c:v>12750</c:v>
                </c:pt>
                <c:pt idx="7">
                  <c:v>38775</c:v>
                </c:pt>
                <c:pt idx="8">
                  <c:v>58425</c:v>
                </c:pt>
                <c:pt idx="9">
                  <c:v>34575</c:v>
                </c:pt>
                <c:pt idx="10">
                  <c:v>267725</c:v>
                </c:pt>
              </c:numCache>
            </c:numRef>
          </c:val>
        </c:ser>
        <c:ser>
          <c:idx val="1"/>
          <c:order val="1"/>
          <c:tx>
            <c:strRef>
              <c:f>'OI Chart'!$C$2</c:f>
              <c:strCache>
                <c:ptCount val="1"/>
                <c:pt idx="0">
                  <c:v>Puts OI</c:v>
                </c:pt>
              </c:strCache>
            </c:strRef>
          </c:tx>
          <c:cat>
            <c:numRef>
              <c:f>'OI Chart'!$A$3:$A$13</c:f>
              <c:numCache>
                <c:formatCode>General</c:formatCode>
                <c:ptCount val="11"/>
                <c:pt idx="0">
                  <c:v>10000</c:v>
                </c:pt>
                <c:pt idx="1">
                  <c:v>10100</c:v>
                </c:pt>
                <c:pt idx="2">
                  <c:v>10200</c:v>
                </c:pt>
                <c:pt idx="3">
                  <c:v>10300</c:v>
                </c:pt>
                <c:pt idx="4">
                  <c:v>10400</c:v>
                </c:pt>
                <c:pt idx="5">
                  <c:v>10500</c:v>
                </c:pt>
                <c:pt idx="6">
                  <c:v>10600</c:v>
                </c:pt>
                <c:pt idx="7">
                  <c:v>10700</c:v>
                </c:pt>
                <c:pt idx="8">
                  <c:v>10800</c:v>
                </c:pt>
                <c:pt idx="9">
                  <c:v>10900</c:v>
                </c:pt>
                <c:pt idx="10">
                  <c:v>11000</c:v>
                </c:pt>
              </c:numCache>
            </c:numRef>
          </c:cat>
          <c:val>
            <c:numRef>
              <c:f>'OI Chart'!$C$3:$C$13</c:f>
              <c:numCache>
                <c:formatCode>General</c:formatCode>
                <c:ptCount val="11"/>
                <c:pt idx="0">
                  <c:v>183800</c:v>
                </c:pt>
                <c:pt idx="1">
                  <c:v>16775</c:v>
                </c:pt>
                <c:pt idx="2">
                  <c:v>33225</c:v>
                </c:pt>
                <c:pt idx="3">
                  <c:v>30300</c:v>
                </c:pt>
                <c:pt idx="4">
                  <c:v>33550</c:v>
                </c:pt>
                <c:pt idx="5">
                  <c:v>162675</c:v>
                </c:pt>
                <c:pt idx="6">
                  <c:v>84850</c:v>
                </c:pt>
                <c:pt idx="7">
                  <c:v>90550</c:v>
                </c:pt>
                <c:pt idx="8">
                  <c:v>62325</c:v>
                </c:pt>
                <c:pt idx="9">
                  <c:v>42400</c:v>
                </c:pt>
                <c:pt idx="10">
                  <c:v>101425</c:v>
                </c:pt>
              </c:numCache>
            </c:numRef>
          </c:val>
        </c:ser>
        <c:axId val="52785536"/>
        <c:axId val="53571584"/>
      </c:barChart>
      <c:catAx>
        <c:axId val="52785536"/>
        <c:scaling>
          <c:orientation val="minMax"/>
        </c:scaling>
        <c:axPos val="b"/>
        <c:numFmt formatCode="General" sourceLinked="1"/>
        <c:tickLblPos val="nextTo"/>
        <c:crossAx val="53571584"/>
        <c:crosses val="autoZero"/>
        <c:auto val="1"/>
        <c:lblAlgn val="ctr"/>
        <c:lblOffset val="100"/>
      </c:catAx>
      <c:valAx>
        <c:axId val="53571584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527855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1641289775174295"/>
          <c:y val="2.0090604994162188E-2"/>
          <c:w val="0.68698409779981884"/>
          <c:h val="0.92689697077786737"/>
        </c:manualLayout>
      </c:layout>
      <c:barChart>
        <c:barDir val="col"/>
        <c:grouping val="clustered"/>
        <c:ser>
          <c:idx val="0"/>
          <c:order val="0"/>
          <c:tx>
            <c:strRef>
              <c:f>'OI Chart'!$J$2</c:f>
              <c:strCache>
                <c:ptCount val="1"/>
                <c:pt idx="0">
                  <c:v>Chg Calls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10000</c:v>
                </c:pt>
                <c:pt idx="1">
                  <c:v>10100</c:v>
                </c:pt>
                <c:pt idx="2">
                  <c:v>10200</c:v>
                </c:pt>
                <c:pt idx="3">
                  <c:v>10300</c:v>
                </c:pt>
                <c:pt idx="4">
                  <c:v>10400</c:v>
                </c:pt>
                <c:pt idx="5">
                  <c:v>10500</c:v>
                </c:pt>
                <c:pt idx="6">
                  <c:v>10600</c:v>
                </c:pt>
                <c:pt idx="7">
                  <c:v>10700</c:v>
                </c:pt>
                <c:pt idx="8">
                  <c:v>10800</c:v>
                </c:pt>
                <c:pt idx="9">
                  <c:v>10900</c:v>
                </c:pt>
                <c:pt idx="10">
                  <c:v>11000</c:v>
                </c:pt>
              </c:numCache>
            </c:numRef>
          </c:cat>
          <c:val>
            <c:numRef>
              <c:f>'OI Chart'!$J$3:$J$13</c:f>
              <c:numCache>
                <c:formatCode>General</c:formatCode>
                <c:ptCount val="11"/>
                <c:pt idx="0">
                  <c:v>-1175</c:v>
                </c:pt>
                <c:pt idx="1">
                  <c:v>0</c:v>
                </c:pt>
                <c:pt idx="2">
                  <c:v>1425</c:v>
                </c:pt>
                <c:pt idx="3">
                  <c:v>0</c:v>
                </c:pt>
                <c:pt idx="4">
                  <c:v>25</c:v>
                </c:pt>
                <c:pt idx="5">
                  <c:v>1975</c:v>
                </c:pt>
                <c:pt idx="6">
                  <c:v>-19500</c:v>
                </c:pt>
                <c:pt idx="7">
                  <c:v>32025</c:v>
                </c:pt>
                <c:pt idx="8">
                  <c:v>6775</c:v>
                </c:pt>
                <c:pt idx="9">
                  <c:v>11350</c:v>
                </c:pt>
                <c:pt idx="10">
                  <c:v>115100</c:v>
                </c:pt>
              </c:numCache>
            </c:numRef>
          </c:val>
        </c:ser>
        <c:ser>
          <c:idx val="1"/>
          <c:order val="1"/>
          <c:tx>
            <c:strRef>
              <c:f>'OI Chart'!$K$2</c:f>
              <c:strCache>
                <c:ptCount val="1"/>
                <c:pt idx="0">
                  <c:v>Chg Puts OI</c:v>
                </c:pt>
              </c:strCache>
            </c:strRef>
          </c:tx>
          <c:cat>
            <c:numRef>
              <c:f>'OI Chart'!$I$3:$I$13</c:f>
              <c:numCache>
                <c:formatCode>General</c:formatCode>
                <c:ptCount val="11"/>
                <c:pt idx="0">
                  <c:v>10000</c:v>
                </c:pt>
                <c:pt idx="1">
                  <c:v>10100</c:v>
                </c:pt>
                <c:pt idx="2">
                  <c:v>10200</c:v>
                </c:pt>
                <c:pt idx="3">
                  <c:v>10300</c:v>
                </c:pt>
                <c:pt idx="4">
                  <c:v>10400</c:v>
                </c:pt>
                <c:pt idx="5">
                  <c:v>10500</c:v>
                </c:pt>
                <c:pt idx="6">
                  <c:v>10600</c:v>
                </c:pt>
                <c:pt idx="7">
                  <c:v>10700</c:v>
                </c:pt>
                <c:pt idx="8">
                  <c:v>10800</c:v>
                </c:pt>
                <c:pt idx="9">
                  <c:v>10900</c:v>
                </c:pt>
                <c:pt idx="10">
                  <c:v>11000</c:v>
                </c:pt>
              </c:numCache>
            </c:numRef>
          </c:cat>
          <c:val>
            <c:numRef>
              <c:f>'OI Chart'!$K$3:$K$13</c:f>
              <c:numCache>
                <c:formatCode>General</c:formatCode>
                <c:ptCount val="11"/>
                <c:pt idx="0">
                  <c:v>14650</c:v>
                </c:pt>
                <c:pt idx="1">
                  <c:v>2575</c:v>
                </c:pt>
                <c:pt idx="2">
                  <c:v>4650</c:v>
                </c:pt>
                <c:pt idx="3">
                  <c:v>5475</c:v>
                </c:pt>
                <c:pt idx="4">
                  <c:v>6725</c:v>
                </c:pt>
                <c:pt idx="5">
                  <c:v>11850</c:v>
                </c:pt>
                <c:pt idx="6">
                  <c:v>34350</c:v>
                </c:pt>
                <c:pt idx="7">
                  <c:v>14575</c:v>
                </c:pt>
                <c:pt idx="8">
                  <c:v>-18325</c:v>
                </c:pt>
                <c:pt idx="9">
                  <c:v>-3975</c:v>
                </c:pt>
                <c:pt idx="10">
                  <c:v>-38975</c:v>
                </c:pt>
              </c:numCache>
            </c:numRef>
          </c:val>
        </c:ser>
        <c:axId val="102615680"/>
        <c:axId val="102642432"/>
      </c:barChart>
      <c:catAx>
        <c:axId val="102615680"/>
        <c:scaling>
          <c:orientation val="minMax"/>
        </c:scaling>
        <c:axPos val="b"/>
        <c:numFmt formatCode="General" sourceLinked="1"/>
        <c:tickLblPos val="nextTo"/>
        <c:crossAx val="102642432"/>
        <c:crosses val="autoZero"/>
        <c:auto val="1"/>
        <c:lblAlgn val="ctr"/>
        <c:lblOffset val="100"/>
      </c:catAx>
      <c:valAx>
        <c:axId val="102642432"/>
        <c:scaling>
          <c:orientation val="minMax"/>
        </c:scaling>
        <c:axPos val="l"/>
        <c:majorGridlines/>
        <c:minorGridlines/>
        <c:numFmt formatCode="General" sourceLinked="1"/>
        <c:tickLblPos val="nextTo"/>
        <c:crossAx val="10261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38100</xdr:rowOff>
    </xdr:from>
    <xdr:to>
      <xdr:col>10</xdr:col>
      <xdr:colOff>542925</xdr:colOff>
      <xdr:row>39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657224</xdr:colOff>
      <xdr:row>13</xdr:row>
      <xdr:rowOff>104774</xdr:rowOff>
    </xdr:from>
    <xdr:to>
      <xdr:col>21</xdr:col>
      <xdr:colOff>0</xdr:colOff>
      <xdr:row>39</xdr:row>
      <xdr:rowOff>74084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31750</xdr:colOff>
      <xdr:row>0</xdr:row>
      <xdr:rowOff>31750</xdr:rowOff>
    </xdr:from>
    <xdr:to>
      <xdr:col>14</xdr:col>
      <xdr:colOff>1566333</xdr:colOff>
      <xdr:row>13</xdr:row>
      <xdr:rowOff>0</xdr:rowOff>
    </xdr:to>
    <xdr:sp macro="" textlink="">
      <xdr:nvSpPr>
        <xdr:cNvPr id="4" name="Rectangle 3"/>
        <xdr:cNvSpPr/>
      </xdr:nvSpPr>
      <xdr:spPr bwMode="auto">
        <a:xfrm>
          <a:off x="7979833" y="31750"/>
          <a:ext cx="3206750" cy="2286000"/>
        </a:xfrm>
        <a:prstGeom prst="rect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84667</xdr:colOff>
      <xdr:row>0</xdr:row>
      <xdr:rowOff>105833</xdr:rowOff>
    </xdr:from>
    <xdr:to>
      <xdr:col>14</xdr:col>
      <xdr:colOff>1492250</xdr:colOff>
      <xdr:row>12</xdr:row>
      <xdr:rowOff>116416</xdr:rowOff>
    </xdr:to>
    <xdr:cxnSp macro="">
      <xdr:nvCxnSpPr>
        <xdr:cNvPr id="6" name="Straight Connector 5"/>
        <xdr:cNvCxnSpPr/>
      </xdr:nvCxnSpPr>
      <xdr:spPr bwMode="auto">
        <a:xfrm flipV="1">
          <a:off x="8032750" y="105833"/>
          <a:ext cx="3079750" cy="215900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63500</xdr:colOff>
      <xdr:row>0</xdr:row>
      <xdr:rowOff>74083</xdr:rowOff>
    </xdr:from>
    <xdr:to>
      <xdr:col>14</xdr:col>
      <xdr:colOff>1524000</xdr:colOff>
      <xdr:row>13</xdr:row>
      <xdr:rowOff>0</xdr:rowOff>
    </xdr:to>
    <xdr:cxnSp macro="">
      <xdr:nvCxnSpPr>
        <xdr:cNvPr id="8" name="Straight Connector 7"/>
        <xdr:cNvCxnSpPr/>
      </xdr:nvCxnSpPr>
      <xdr:spPr bwMode="auto">
        <a:xfrm>
          <a:off x="8011583" y="74083"/>
          <a:ext cx="3132667" cy="224366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12</xdr:col>
      <xdr:colOff>799042</xdr:colOff>
      <xdr:row>0</xdr:row>
      <xdr:rowOff>47625</xdr:rowOff>
    </xdr:from>
    <xdr:to>
      <xdr:col>14</xdr:col>
      <xdr:colOff>650874</xdr:colOff>
      <xdr:row>12</xdr:row>
      <xdr:rowOff>111125</xdr:rowOff>
    </xdr:to>
    <xdr:sp macro="" textlink="">
      <xdr:nvSpPr>
        <xdr:cNvPr id="10" name="TextBox 9"/>
        <xdr:cNvSpPr txBox="1"/>
      </xdr:nvSpPr>
      <xdr:spPr>
        <a:xfrm rot="16200000">
          <a:off x="8403166" y="391584"/>
          <a:ext cx="2211917" cy="152399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800" b="1">
              <a:solidFill>
                <a:srgbClr val="FF0000"/>
              </a:solidFill>
            </a:rPr>
            <a:t>CANCELLED</a:t>
          </a:r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optionKeys.jsp?symbolCode=-9999&amp;symbol=BANKNIFTY&amp;symbol=BANKNIFTY&amp;instrument=OPTIDX&amp;date=-&amp;segmentLink=17&amp;segmentLink=17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6"/>
  <sheetViews>
    <sheetView zoomScale="120" zoomScaleNormal="120" workbookViewId="0">
      <pane ySplit="10" topLeftCell="A11" activePane="bottomLeft" state="frozen"/>
      <selection pane="bottomLeft" activeCell="B4" sqref="B4"/>
    </sheetView>
  </sheetViews>
  <sheetFormatPr defaultRowHeight="12.75"/>
  <cols>
    <col min="1" max="1" width="29" style="35" customWidth="1"/>
    <col min="2" max="2" width="65" style="35" customWidth="1"/>
    <col min="3" max="3" width="9.7109375" style="35" bestFit="1" customWidth="1"/>
    <col min="4" max="4" width="7.42578125" style="35" bestFit="1" customWidth="1"/>
    <col min="5" max="5" width="6.42578125" style="35" bestFit="1" customWidth="1"/>
    <col min="6" max="6" width="8.42578125" style="35" bestFit="1" customWidth="1"/>
    <col min="7" max="7" width="8.85546875" style="35" bestFit="1" customWidth="1"/>
    <col min="8" max="8" width="5.85546875" style="35" bestFit="1" customWidth="1"/>
    <col min="9" max="10" width="8.42578125" style="35" bestFit="1" customWidth="1"/>
    <col min="11" max="11" width="5.85546875" style="35" bestFit="1" customWidth="1"/>
    <col min="12" max="12" width="10.85546875" style="35" bestFit="1" customWidth="1"/>
    <col min="13" max="13" width="7" style="35" bestFit="1" customWidth="1"/>
    <col min="14" max="15" width="8.42578125" style="35" bestFit="1" customWidth="1"/>
    <col min="16" max="16" width="5.85546875" style="35" bestFit="1" customWidth="1"/>
    <col min="17" max="17" width="8.85546875" style="35" bestFit="1" customWidth="1"/>
    <col min="18" max="18" width="8.42578125" style="35" bestFit="1" customWidth="1"/>
    <col min="19" max="19" width="6.42578125" style="35" bestFit="1" customWidth="1"/>
    <col min="20" max="20" width="7.42578125" style="35" bestFit="1" customWidth="1"/>
    <col min="21" max="21" width="9.7109375" style="35" bestFit="1" customWidth="1"/>
    <col min="22" max="22" width="8" style="35" bestFit="1" customWidth="1"/>
    <col min="23" max="23" width="5.5703125" style="35" bestFit="1" customWidth="1"/>
    <col min="24" max="16384" width="9.140625" style="35"/>
  </cols>
  <sheetData>
    <row r="1" spans="1:23">
      <c r="A1" s="35" t="s">
        <v>0</v>
      </c>
      <c r="B1" s="35" t="s">
        <v>49</v>
      </c>
    </row>
    <row r="2" spans="1:23">
      <c r="A2" s="35" t="s">
        <v>19</v>
      </c>
    </row>
    <row r="3" spans="1:23">
      <c r="A3" s="35" t="s">
        <v>20</v>
      </c>
    </row>
    <row r="4" spans="1:23">
      <c r="A4" s="35" t="s">
        <v>21</v>
      </c>
    </row>
    <row r="5" spans="1:23">
      <c r="A5" s="35" t="s">
        <v>22</v>
      </c>
    </row>
    <row r="8" spans="1:23">
      <c r="A8" s="35" t="s">
        <v>1</v>
      </c>
      <c r="M8" s="35" t="s">
        <v>2</v>
      </c>
    </row>
    <row r="9" spans="1:23">
      <c r="A9" s="35" t="s">
        <v>3</v>
      </c>
      <c r="B9" s="35" t="s">
        <v>4</v>
      </c>
      <c r="C9" s="35" t="s">
        <v>5</v>
      </c>
      <c r="D9" s="35" t="s">
        <v>6</v>
      </c>
      <c r="E9" s="35" t="s">
        <v>7</v>
      </c>
      <c r="F9" s="35" t="s">
        <v>8</v>
      </c>
      <c r="G9" s="35" t="s">
        <v>9</v>
      </c>
      <c r="H9" s="35" t="s">
        <v>10</v>
      </c>
      <c r="I9" s="35" t="s">
        <v>10</v>
      </c>
      <c r="J9" s="35" t="s">
        <v>11</v>
      </c>
      <c r="K9" s="35" t="s">
        <v>11</v>
      </c>
      <c r="L9" s="35" t="s">
        <v>12</v>
      </c>
      <c r="M9" s="35" t="s">
        <v>10</v>
      </c>
      <c r="N9" s="35" t="s">
        <v>10</v>
      </c>
      <c r="O9" s="35" t="s">
        <v>11</v>
      </c>
      <c r="P9" s="35" t="s">
        <v>11</v>
      </c>
      <c r="Q9" s="35" t="s">
        <v>9</v>
      </c>
      <c r="R9" s="35" t="s">
        <v>8</v>
      </c>
      <c r="S9" s="35" t="s">
        <v>7</v>
      </c>
      <c r="T9" s="35" t="s">
        <v>6</v>
      </c>
      <c r="U9" s="35" t="s">
        <v>5</v>
      </c>
      <c r="V9" s="35" t="s">
        <v>4</v>
      </c>
      <c r="W9" s="35" t="s">
        <v>3</v>
      </c>
    </row>
    <row r="10" spans="1:23">
      <c r="H10" s="35" t="s">
        <v>13</v>
      </c>
      <c r="I10" s="35" t="s">
        <v>14</v>
      </c>
      <c r="J10" s="35" t="s">
        <v>14</v>
      </c>
      <c r="K10" s="35" t="s">
        <v>13</v>
      </c>
      <c r="M10" s="35" t="s">
        <v>13</v>
      </c>
      <c r="N10" s="35" t="s">
        <v>14</v>
      </c>
      <c r="O10" s="35" t="s">
        <v>14</v>
      </c>
      <c r="P10" s="35" t="s">
        <v>13</v>
      </c>
    </row>
    <row r="11" spans="1:23">
      <c r="B11" s="36" t="s">
        <v>23</v>
      </c>
      <c r="C11" s="35" t="s">
        <v>23</v>
      </c>
      <c r="D11" s="35" t="s">
        <v>23</v>
      </c>
      <c r="E11" s="35" t="s">
        <v>23</v>
      </c>
      <c r="F11" s="35" t="s">
        <v>23</v>
      </c>
      <c r="G11" s="35" t="s">
        <v>23</v>
      </c>
      <c r="H11" s="36">
        <v>1000</v>
      </c>
      <c r="I11" s="37">
        <v>2759.35</v>
      </c>
      <c r="J11" s="37">
        <v>4749.95</v>
      </c>
      <c r="K11" s="35">
        <v>100</v>
      </c>
      <c r="L11" s="35">
        <v>7100</v>
      </c>
      <c r="M11" s="35" t="s">
        <v>23</v>
      </c>
      <c r="N11" s="35" t="s">
        <v>23</v>
      </c>
      <c r="O11" s="35">
        <v>3</v>
      </c>
      <c r="P11" s="35">
        <v>500</v>
      </c>
      <c r="Q11" s="35" t="s">
        <v>23</v>
      </c>
      <c r="R11" s="35" t="s">
        <v>23</v>
      </c>
      <c r="S11" s="35" t="s">
        <v>23</v>
      </c>
      <c r="T11" s="35" t="s">
        <v>23</v>
      </c>
      <c r="U11" s="35" t="s">
        <v>23</v>
      </c>
      <c r="V11" s="35" t="s">
        <v>23</v>
      </c>
    </row>
    <row r="12" spans="1:23">
      <c r="B12" s="35" t="s">
        <v>23</v>
      </c>
      <c r="C12" s="35" t="s">
        <v>23</v>
      </c>
      <c r="D12" s="35" t="s">
        <v>23</v>
      </c>
      <c r="E12" s="35" t="s">
        <v>23</v>
      </c>
      <c r="F12" s="35" t="s">
        <v>23</v>
      </c>
      <c r="G12" s="35" t="s">
        <v>23</v>
      </c>
      <c r="H12" s="36">
        <v>1000</v>
      </c>
      <c r="I12" s="37">
        <v>2657.4</v>
      </c>
      <c r="J12" s="37">
        <v>4650.95</v>
      </c>
      <c r="K12" s="35">
        <v>100</v>
      </c>
      <c r="L12" s="35">
        <v>7200</v>
      </c>
      <c r="M12" s="35" t="s">
        <v>23</v>
      </c>
      <c r="N12" s="35" t="s">
        <v>23</v>
      </c>
      <c r="O12" s="35" t="s">
        <v>23</v>
      </c>
      <c r="P12" s="35" t="s">
        <v>23</v>
      </c>
      <c r="Q12" s="35" t="s">
        <v>23</v>
      </c>
      <c r="R12" s="35" t="s">
        <v>23</v>
      </c>
      <c r="S12" s="35" t="s">
        <v>23</v>
      </c>
      <c r="T12" s="35" t="s">
        <v>23</v>
      </c>
      <c r="U12" s="35" t="s">
        <v>23</v>
      </c>
      <c r="V12" s="35" t="s">
        <v>23</v>
      </c>
    </row>
    <row r="13" spans="1:23">
      <c r="B13" s="35" t="s">
        <v>23</v>
      </c>
      <c r="C13" s="35" t="s">
        <v>23</v>
      </c>
      <c r="D13" s="35" t="s">
        <v>23</v>
      </c>
      <c r="E13" s="35" t="s">
        <v>23</v>
      </c>
      <c r="F13" s="35" t="s">
        <v>23</v>
      </c>
      <c r="G13" s="35" t="s">
        <v>23</v>
      </c>
      <c r="H13" s="36">
        <v>1000</v>
      </c>
      <c r="I13" s="37">
        <v>2555.4</v>
      </c>
      <c r="J13" s="37">
        <v>4551.95</v>
      </c>
      <c r="K13" s="35">
        <v>100</v>
      </c>
      <c r="L13" s="35">
        <v>7300</v>
      </c>
      <c r="M13" s="35" t="s">
        <v>23</v>
      </c>
      <c r="N13" s="35" t="s">
        <v>23</v>
      </c>
      <c r="O13" s="35" t="s">
        <v>23</v>
      </c>
      <c r="P13" s="35" t="s">
        <v>23</v>
      </c>
      <c r="Q13" s="35" t="s">
        <v>23</v>
      </c>
      <c r="R13" s="35" t="s">
        <v>23</v>
      </c>
      <c r="S13" s="35" t="s">
        <v>23</v>
      </c>
      <c r="T13" s="35" t="s">
        <v>23</v>
      </c>
      <c r="U13" s="35" t="s">
        <v>23</v>
      </c>
      <c r="V13" s="35" t="s">
        <v>23</v>
      </c>
    </row>
    <row r="14" spans="1:23">
      <c r="B14" s="36" t="s">
        <v>23</v>
      </c>
      <c r="C14" s="35" t="s">
        <v>23</v>
      </c>
      <c r="D14" s="35" t="s">
        <v>23</v>
      </c>
      <c r="E14" s="35" t="s">
        <v>23</v>
      </c>
      <c r="F14" s="35" t="s">
        <v>23</v>
      </c>
      <c r="G14" s="35" t="s">
        <v>23</v>
      </c>
      <c r="H14" s="36">
        <v>1000</v>
      </c>
      <c r="I14" s="37">
        <v>2453.5500000000002</v>
      </c>
      <c r="J14" s="37">
        <v>4453</v>
      </c>
      <c r="K14" s="35">
        <v>100</v>
      </c>
      <c r="L14" s="35">
        <v>7400</v>
      </c>
      <c r="M14" s="35" t="s">
        <v>23</v>
      </c>
      <c r="N14" s="35" t="s">
        <v>23</v>
      </c>
      <c r="O14" s="35" t="s">
        <v>23</v>
      </c>
      <c r="P14" s="35" t="s">
        <v>23</v>
      </c>
      <c r="Q14" s="35" t="s">
        <v>23</v>
      </c>
      <c r="R14" s="35" t="s">
        <v>23</v>
      </c>
      <c r="S14" s="35" t="s">
        <v>23</v>
      </c>
      <c r="T14" s="35" t="s">
        <v>23</v>
      </c>
      <c r="U14" s="35" t="s">
        <v>23</v>
      </c>
      <c r="V14" s="36" t="s">
        <v>23</v>
      </c>
    </row>
    <row r="15" spans="1:23">
      <c r="B15" s="35" t="s">
        <v>23</v>
      </c>
      <c r="C15" s="35" t="s">
        <v>23</v>
      </c>
      <c r="D15" s="35" t="s">
        <v>23</v>
      </c>
      <c r="E15" s="35" t="s">
        <v>23</v>
      </c>
      <c r="F15" s="35" t="s">
        <v>23</v>
      </c>
      <c r="G15" s="35" t="s">
        <v>23</v>
      </c>
      <c r="H15" s="36">
        <v>1000</v>
      </c>
      <c r="I15" s="37">
        <v>2350.6999999999998</v>
      </c>
      <c r="J15" s="37">
        <v>4354</v>
      </c>
      <c r="K15" s="35">
        <v>100</v>
      </c>
      <c r="L15" s="35">
        <v>7500</v>
      </c>
      <c r="M15" s="36" t="s">
        <v>23</v>
      </c>
      <c r="N15" s="35" t="s">
        <v>23</v>
      </c>
      <c r="O15" s="35">
        <v>3</v>
      </c>
      <c r="P15" s="35">
        <v>500</v>
      </c>
      <c r="Q15" s="35" t="s">
        <v>23</v>
      </c>
      <c r="R15" s="35">
        <v>3</v>
      </c>
      <c r="S15" s="35" t="s">
        <v>23</v>
      </c>
      <c r="T15" s="35" t="s">
        <v>23</v>
      </c>
      <c r="U15" s="35" t="s">
        <v>23</v>
      </c>
      <c r="V15" s="35">
        <v>25</v>
      </c>
    </row>
    <row r="16" spans="1:23">
      <c r="B16" s="35" t="s">
        <v>23</v>
      </c>
      <c r="C16" s="35" t="s">
        <v>23</v>
      </c>
      <c r="D16" s="35" t="s">
        <v>23</v>
      </c>
      <c r="E16" s="35" t="s">
        <v>23</v>
      </c>
      <c r="F16" s="35" t="s">
        <v>23</v>
      </c>
      <c r="G16" s="35" t="s">
        <v>23</v>
      </c>
      <c r="H16" s="36">
        <v>1000</v>
      </c>
      <c r="I16" s="37">
        <v>2252.4499999999998</v>
      </c>
      <c r="J16" s="37">
        <v>4255.05</v>
      </c>
      <c r="K16" s="35">
        <v>100</v>
      </c>
      <c r="L16" s="35">
        <v>7600</v>
      </c>
      <c r="M16" s="36" t="s">
        <v>23</v>
      </c>
      <c r="N16" s="35" t="s">
        <v>23</v>
      </c>
      <c r="O16" s="35" t="s">
        <v>23</v>
      </c>
      <c r="P16" s="36" t="s">
        <v>23</v>
      </c>
      <c r="Q16" s="35" t="s">
        <v>23</v>
      </c>
      <c r="R16" s="35" t="s">
        <v>23</v>
      </c>
      <c r="S16" s="35" t="s">
        <v>23</v>
      </c>
      <c r="T16" s="35" t="s">
        <v>23</v>
      </c>
      <c r="U16" s="35" t="s">
        <v>23</v>
      </c>
      <c r="V16" s="35" t="s">
        <v>23</v>
      </c>
    </row>
    <row r="17" spans="2:22">
      <c r="B17" s="35" t="s">
        <v>23</v>
      </c>
      <c r="C17" s="35" t="s">
        <v>23</v>
      </c>
      <c r="D17" s="35" t="s">
        <v>23</v>
      </c>
      <c r="E17" s="35" t="s">
        <v>23</v>
      </c>
      <c r="F17" s="35" t="s">
        <v>23</v>
      </c>
      <c r="G17" s="35" t="s">
        <v>23</v>
      </c>
      <c r="H17" s="36">
        <v>1000</v>
      </c>
      <c r="I17" s="37">
        <v>2152.4499999999998</v>
      </c>
      <c r="J17" s="37">
        <v>4156.05</v>
      </c>
      <c r="K17" s="35">
        <v>100</v>
      </c>
      <c r="L17" s="35">
        <v>7700</v>
      </c>
      <c r="M17" s="35" t="s">
        <v>23</v>
      </c>
      <c r="N17" s="35" t="s">
        <v>23</v>
      </c>
      <c r="O17" s="35" t="s">
        <v>23</v>
      </c>
      <c r="P17" s="35" t="s">
        <v>23</v>
      </c>
      <c r="Q17" s="35" t="s">
        <v>23</v>
      </c>
      <c r="R17" s="35" t="s">
        <v>23</v>
      </c>
      <c r="S17" s="35" t="s">
        <v>23</v>
      </c>
      <c r="T17" s="35" t="s">
        <v>23</v>
      </c>
      <c r="U17" s="36" t="s">
        <v>23</v>
      </c>
      <c r="V17" s="36" t="s">
        <v>23</v>
      </c>
    </row>
    <row r="18" spans="2:22">
      <c r="B18" s="35" t="s">
        <v>23</v>
      </c>
      <c r="C18" s="35" t="s">
        <v>23</v>
      </c>
      <c r="D18" s="35" t="s">
        <v>23</v>
      </c>
      <c r="E18" s="35" t="s">
        <v>23</v>
      </c>
      <c r="F18" s="35" t="s">
        <v>23</v>
      </c>
      <c r="G18" s="35" t="s">
        <v>23</v>
      </c>
      <c r="H18" s="36">
        <v>1000</v>
      </c>
      <c r="I18" s="37">
        <v>2052.4499999999998</v>
      </c>
      <c r="J18" s="37">
        <v>4057.1</v>
      </c>
      <c r="K18" s="35">
        <v>100</v>
      </c>
      <c r="L18" s="35">
        <v>7800</v>
      </c>
      <c r="M18" s="35" t="s">
        <v>23</v>
      </c>
      <c r="N18" s="35" t="s">
        <v>23</v>
      </c>
      <c r="O18" s="35" t="s">
        <v>23</v>
      </c>
      <c r="P18" s="35" t="s">
        <v>23</v>
      </c>
      <c r="Q18" s="35" t="s">
        <v>23</v>
      </c>
      <c r="R18" s="35" t="s">
        <v>23</v>
      </c>
      <c r="S18" s="35" t="s">
        <v>23</v>
      </c>
      <c r="T18" s="35" t="s">
        <v>23</v>
      </c>
      <c r="U18" s="36" t="s">
        <v>23</v>
      </c>
      <c r="V18" s="36" t="s">
        <v>23</v>
      </c>
    </row>
    <row r="19" spans="2:22">
      <c r="B19" s="36" t="s">
        <v>23</v>
      </c>
      <c r="C19" s="35" t="s">
        <v>23</v>
      </c>
      <c r="D19" s="35" t="s">
        <v>23</v>
      </c>
      <c r="E19" s="35" t="s">
        <v>23</v>
      </c>
      <c r="F19" s="35" t="s">
        <v>23</v>
      </c>
      <c r="G19" s="35" t="s">
        <v>23</v>
      </c>
      <c r="H19" s="36">
        <v>1000</v>
      </c>
      <c r="I19" s="37">
        <v>1952.4</v>
      </c>
      <c r="J19" s="37">
        <v>3958.1</v>
      </c>
      <c r="K19" s="35">
        <v>100</v>
      </c>
      <c r="L19" s="35">
        <v>7900</v>
      </c>
      <c r="M19" s="35" t="s">
        <v>23</v>
      </c>
      <c r="N19" s="35" t="s">
        <v>23</v>
      </c>
      <c r="O19" s="35" t="s">
        <v>23</v>
      </c>
      <c r="P19" s="35" t="s">
        <v>23</v>
      </c>
      <c r="Q19" s="35" t="s">
        <v>23</v>
      </c>
      <c r="R19" s="35" t="s">
        <v>23</v>
      </c>
      <c r="S19" s="35" t="s">
        <v>23</v>
      </c>
      <c r="T19" s="36" t="s">
        <v>23</v>
      </c>
      <c r="U19" s="36" t="s">
        <v>23</v>
      </c>
      <c r="V19" s="36" t="s">
        <v>23</v>
      </c>
    </row>
    <row r="20" spans="2:22">
      <c r="B20" s="36">
        <v>700</v>
      </c>
      <c r="C20" s="35" t="s">
        <v>23</v>
      </c>
      <c r="D20" s="35" t="s">
        <v>23</v>
      </c>
      <c r="E20" s="35" t="s">
        <v>23</v>
      </c>
      <c r="F20" s="37">
        <v>3100</v>
      </c>
      <c r="G20" s="35">
        <v>-25</v>
      </c>
      <c r="H20" s="36">
        <v>25</v>
      </c>
      <c r="I20" s="37">
        <v>2561</v>
      </c>
      <c r="J20" s="37">
        <v>2750</v>
      </c>
      <c r="K20" s="36">
        <v>25</v>
      </c>
      <c r="L20" s="35">
        <v>8000</v>
      </c>
      <c r="M20" s="36">
        <v>2000</v>
      </c>
      <c r="N20" s="35">
        <v>0.05</v>
      </c>
      <c r="O20" s="35">
        <v>1.75</v>
      </c>
      <c r="P20" s="35">
        <v>225</v>
      </c>
      <c r="Q20" s="35">
        <v>-0.65</v>
      </c>
      <c r="R20" s="35">
        <v>0.5</v>
      </c>
      <c r="S20" s="35" t="s">
        <v>23</v>
      </c>
      <c r="T20" s="36" t="s">
        <v>23</v>
      </c>
      <c r="U20" s="36" t="s">
        <v>23</v>
      </c>
      <c r="V20" s="36">
        <v>1050</v>
      </c>
    </row>
    <row r="21" spans="2:22">
      <c r="B21" s="36" t="s">
        <v>23</v>
      </c>
      <c r="C21" s="36" t="s">
        <v>23</v>
      </c>
      <c r="D21" s="35" t="s">
        <v>23</v>
      </c>
      <c r="E21" s="35" t="s">
        <v>23</v>
      </c>
      <c r="F21" s="35" t="s">
        <v>23</v>
      </c>
      <c r="G21" s="35" t="s">
        <v>23</v>
      </c>
      <c r="H21" s="36">
        <v>1000</v>
      </c>
      <c r="I21" s="37">
        <v>1653.5</v>
      </c>
      <c r="J21" s="37">
        <v>3760</v>
      </c>
      <c r="K21" s="36">
        <v>100</v>
      </c>
      <c r="L21" s="35">
        <v>8100</v>
      </c>
      <c r="M21" s="36" t="s">
        <v>23</v>
      </c>
      <c r="N21" s="35" t="s">
        <v>23</v>
      </c>
      <c r="O21" s="35" t="s">
        <v>23</v>
      </c>
      <c r="P21" s="35" t="s">
        <v>23</v>
      </c>
      <c r="Q21" s="35" t="s">
        <v>23</v>
      </c>
      <c r="R21" s="35" t="s">
        <v>23</v>
      </c>
      <c r="S21" s="35" t="s">
        <v>23</v>
      </c>
      <c r="T21" s="36" t="s">
        <v>23</v>
      </c>
      <c r="U21" s="36" t="s">
        <v>23</v>
      </c>
      <c r="V21" s="36" t="s">
        <v>23</v>
      </c>
    </row>
    <row r="22" spans="2:22">
      <c r="B22" s="36" t="s">
        <v>23</v>
      </c>
      <c r="C22" s="36" t="s">
        <v>23</v>
      </c>
      <c r="D22" s="35" t="s">
        <v>23</v>
      </c>
      <c r="E22" s="35" t="s">
        <v>23</v>
      </c>
      <c r="F22" s="35" t="s">
        <v>23</v>
      </c>
      <c r="G22" s="35" t="s">
        <v>23</v>
      </c>
      <c r="H22" s="36">
        <v>1000</v>
      </c>
      <c r="I22" s="37">
        <v>1553.75</v>
      </c>
      <c r="J22" s="37">
        <v>3660.8</v>
      </c>
      <c r="K22" s="35">
        <v>100</v>
      </c>
      <c r="L22" s="35">
        <v>8200</v>
      </c>
      <c r="M22" s="35" t="s">
        <v>23</v>
      </c>
      <c r="N22" s="35" t="s">
        <v>23</v>
      </c>
      <c r="O22" s="35" t="s">
        <v>23</v>
      </c>
      <c r="P22" s="35" t="s">
        <v>23</v>
      </c>
      <c r="Q22" s="35" t="s">
        <v>23</v>
      </c>
      <c r="R22" s="35" t="s">
        <v>23</v>
      </c>
      <c r="S22" s="35" t="s">
        <v>23</v>
      </c>
      <c r="T22" s="36" t="s">
        <v>23</v>
      </c>
      <c r="U22" s="36" t="s">
        <v>23</v>
      </c>
      <c r="V22" s="36" t="s">
        <v>23</v>
      </c>
    </row>
    <row r="23" spans="2:22">
      <c r="B23" s="36" t="s">
        <v>23</v>
      </c>
      <c r="C23" s="36" t="s">
        <v>23</v>
      </c>
      <c r="D23" s="36" t="s">
        <v>23</v>
      </c>
      <c r="E23" s="35" t="s">
        <v>23</v>
      </c>
      <c r="F23" s="35" t="s">
        <v>23</v>
      </c>
      <c r="G23" s="35" t="s">
        <v>23</v>
      </c>
      <c r="H23" s="36">
        <v>1000</v>
      </c>
      <c r="I23" s="37">
        <v>1453.5</v>
      </c>
      <c r="J23" s="37">
        <v>3561.7</v>
      </c>
      <c r="K23" s="35">
        <v>100</v>
      </c>
      <c r="L23" s="35">
        <v>8300</v>
      </c>
      <c r="M23" s="35" t="s">
        <v>23</v>
      </c>
      <c r="N23" s="35" t="s">
        <v>23</v>
      </c>
      <c r="O23" s="35" t="s">
        <v>23</v>
      </c>
      <c r="P23" s="36" t="s">
        <v>23</v>
      </c>
      <c r="Q23" s="35" t="s">
        <v>23</v>
      </c>
      <c r="R23" s="35" t="s">
        <v>23</v>
      </c>
      <c r="S23" s="35" t="s">
        <v>23</v>
      </c>
      <c r="T23" s="36" t="s">
        <v>23</v>
      </c>
      <c r="U23" s="36" t="s">
        <v>23</v>
      </c>
      <c r="V23" s="36" t="s">
        <v>23</v>
      </c>
    </row>
    <row r="24" spans="2:22">
      <c r="B24" s="36" t="s">
        <v>23</v>
      </c>
      <c r="C24" s="36" t="s">
        <v>23</v>
      </c>
      <c r="D24" s="36" t="s">
        <v>23</v>
      </c>
      <c r="E24" s="35" t="s">
        <v>23</v>
      </c>
      <c r="F24" s="35" t="s">
        <v>23</v>
      </c>
      <c r="G24" s="35" t="s">
        <v>23</v>
      </c>
      <c r="H24" s="36">
        <v>1000</v>
      </c>
      <c r="I24" s="37">
        <v>1353.45</v>
      </c>
      <c r="J24" s="37">
        <v>3462.3</v>
      </c>
      <c r="K24" s="35">
        <v>100</v>
      </c>
      <c r="L24" s="35">
        <v>8400</v>
      </c>
      <c r="M24" s="35" t="s">
        <v>23</v>
      </c>
      <c r="N24" s="35" t="s">
        <v>23</v>
      </c>
      <c r="O24" s="35" t="s">
        <v>23</v>
      </c>
      <c r="P24" s="35" t="s">
        <v>23</v>
      </c>
      <c r="Q24" s="35" t="s">
        <v>23</v>
      </c>
      <c r="R24" s="35" t="s">
        <v>23</v>
      </c>
      <c r="S24" s="35" t="s">
        <v>23</v>
      </c>
      <c r="T24" s="36" t="s">
        <v>23</v>
      </c>
      <c r="U24" s="36" t="s">
        <v>23</v>
      </c>
      <c r="V24" s="36" t="s">
        <v>23</v>
      </c>
    </row>
    <row r="25" spans="2:22">
      <c r="B25" s="36" t="s">
        <v>23</v>
      </c>
      <c r="C25" s="36" t="s">
        <v>23</v>
      </c>
      <c r="D25" s="36" t="s">
        <v>23</v>
      </c>
      <c r="E25" s="35" t="s">
        <v>23</v>
      </c>
      <c r="F25" s="35" t="s">
        <v>23</v>
      </c>
      <c r="G25" s="35" t="s">
        <v>23</v>
      </c>
      <c r="H25" s="36">
        <v>1000</v>
      </c>
      <c r="I25" s="37">
        <v>1258.45</v>
      </c>
      <c r="J25" s="37">
        <v>3362.85</v>
      </c>
      <c r="K25" s="36">
        <v>100</v>
      </c>
      <c r="L25" s="35">
        <v>8500</v>
      </c>
      <c r="M25" s="36">
        <v>1000</v>
      </c>
      <c r="N25" s="35">
        <v>2</v>
      </c>
      <c r="O25" s="35" t="s">
        <v>23</v>
      </c>
      <c r="P25" s="35" t="s">
        <v>23</v>
      </c>
      <c r="Q25" s="35" t="s">
        <v>23</v>
      </c>
      <c r="R25" s="35">
        <v>2.2000000000000002</v>
      </c>
      <c r="S25" s="35" t="s">
        <v>23</v>
      </c>
      <c r="T25" s="35" t="s">
        <v>23</v>
      </c>
      <c r="U25" s="36" t="s">
        <v>23</v>
      </c>
      <c r="V25" s="36">
        <v>2500</v>
      </c>
    </row>
    <row r="26" spans="2:22">
      <c r="B26" s="36" t="s">
        <v>23</v>
      </c>
      <c r="C26" s="36" t="s">
        <v>23</v>
      </c>
      <c r="D26" s="36" t="s">
        <v>23</v>
      </c>
      <c r="E26" s="35" t="s">
        <v>23</v>
      </c>
      <c r="F26" s="35" t="s">
        <v>23</v>
      </c>
      <c r="G26" s="35" t="s">
        <v>23</v>
      </c>
      <c r="H26" s="36">
        <v>1000</v>
      </c>
      <c r="I26" s="37">
        <v>1158.5</v>
      </c>
      <c r="J26" s="37">
        <v>3263.05</v>
      </c>
      <c r="K26" s="35">
        <v>100</v>
      </c>
      <c r="L26" s="35">
        <v>8600</v>
      </c>
      <c r="M26" s="35" t="s">
        <v>23</v>
      </c>
      <c r="N26" s="35" t="s">
        <v>23</v>
      </c>
      <c r="O26" s="35" t="s">
        <v>23</v>
      </c>
      <c r="P26" s="35" t="s">
        <v>23</v>
      </c>
      <c r="Q26" s="35" t="s">
        <v>23</v>
      </c>
      <c r="R26" s="35" t="s">
        <v>23</v>
      </c>
      <c r="S26" s="35" t="s">
        <v>23</v>
      </c>
      <c r="T26" s="35" t="s">
        <v>23</v>
      </c>
      <c r="U26" s="36" t="s">
        <v>23</v>
      </c>
      <c r="V26" s="36" t="s">
        <v>23</v>
      </c>
    </row>
    <row r="27" spans="2:22">
      <c r="B27" s="36" t="s">
        <v>23</v>
      </c>
      <c r="C27" s="36" t="s">
        <v>23</v>
      </c>
      <c r="D27" s="36" t="s">
        <v>23</v>
      </c>
      <c r="E27" s="35" t="s">
        <v>23</v>
      </c>
      <c r="F27" s="35" t="s">
        <v>23</v>
      </c>
      <c r="G27" s="35" t="s">
        <v>23</v>
      </c>
      <c r="H27" s="36">
        <v>1000</v>
      </c>
      <c r="I27" s="37">
        <v>1851.25</v>
      </c>
      <c r="J27" s="37">
        <v>2312</v>
      </c>
      <c r="K27" s="35">
        <v>100</v>
      </c>
      <c r="L27" s="35">
        <v>8700</v>
      </c>
      <c r="M27" s="35" t="s">
        <v>23</v>
      </c>
      <c r="N27" s="35" t="s">
        <v>23</v>
      </c>
      <c r="O27" s="35" t="s">
        <v>23</v>
      </c>
      <c r="P27" s="35" t="s">
        <v>23</v>
      </c>
      <c r="Q27" s="35" t="s">
        <v>23</v>
      </c>
      <c r="R27" s="35" t="s">
        <v>23</v>
      </c>
      <c r="S27" s="35" t="s">
        <v>23</v>
      </c>
      <c r="T27" s="35" t="s">
        <v>23</v>
      </c>
      <c r="U27" s="36" t="s">
        <v>23</v>
      </c>
      <c r="V27" s="36" t="s">
        <v>23</v>
      </c>
    </row>
    <row r="28" spans="2:22">
      <c r="B28" s="36">
        <v>25</v>
      </c>
      <c r="C28" s="36" t="s">
        <v>23</v>
      </c>
      <c r="D28" s="36" t="s">
        <v>23</v>
      </c>
      <c r="E28" s="35" t="s">
        <v>23</v>
      </c>
      <c r="F28" s="37">
        <v>2568</v>
      </c>
      <c r="G28" s="35" t="s">
        <v>23</v>
      </c>
      <c r="H28" s="36">
        <v>1000</v>
      </c>
      <c r="I28" s="37">
        <v>1751.25</v>
      </c>
      <c r="J28" s="37">
        <v>2293</v>
      </c>
      <c r="K28" s="35">
        <v>100</v>
      </c>
      <c r="L28" s="35">
        <v>8800</v>
      </c>
      <c r="M28" s="35" t="s">
        <v>23</v>
      </c>
      <c r="N28" s="35" t="s">
        <v>23</v>
      </c>
      <c r="O28" s="35">
        <v>8</v>
      </c>
      <c r="P28" s="35">
        <v>25</v>
      </c>
      <c r="Q28" s="35" t="s">
        <v>23</v>
      </c>
      <c r="R28" s="35">
        <v>2</v>
      </c>
      <c r="S28" s="35" t="s">
        <v>23</v>
      </c>
      <c r="T28" s="35" t="s">
        <v>23</v>
      </c>
      <c r="U28" s="35" t="s">
        <v>23</v>
      </c>
      <c r="V28" s="36">
        <v>25</v>
      </c>
    </row>
    <row r="29" spans="2:22">
      <c r="B29" s="36" t="s">
        <v>23</v>
      </c>
      <c r="C29" s="36" t="s">
        <v>23</v>
      </c>
      <c r="D29" s="36" t="s">
        <v>23</v>
      </c>
      <c r="E29" s="35" t="s">
        <v>23</v>
      </c>
      <c r="F29" s="35" t="s">
        <v>23</v>
      </c>
      <c r="G29" s="35" t="s">
        <v>23</v>
      </c>
      <c r="H29" s="36">
        <v>1000</v>
      </c>
      <c r="I29" s="37">
        <v>1662.15</v>
      </c>
      <c r="J29" s="37">
        <v>2193</v>
      </c>
      <c r="K29" s="35">
        <v>100</v>
      </c>
      <c r="L29" s="35">
        <v>8900</v>
      </c>
      <c r="M29" s="36">
        <v>11600</v>
      </c>
      <c r="N29" s="35">
        <v>0.05</v>
      </c>
      <c r="O29" s="35">
        <v>9.8000000000000007</v>
      </c>
      <c r="P29" s="35">
        <v>25</v>
      </c>
      <c r="Q29" s="35" t="s">
        <v>23</v>
      </c>
      <c r="R29" s="35" t="s">
        <v>23</v>
      </c>
      <c r="S29" s="35" t="s">
        <v>23</v>
      </c>
      <c r="T29" s="35" t="s">
        <v>23</v>
      </c>
      <c r="U29" s="35" t="s">
        <v>23</v>
      </c>
      <c r="V29" s="36" t="s">
        <v>23</v>
      </c>
    </row>
    <row r="30" spans="2:22">
      <c r="B30" s="36">
        <v>8625</v>
      </c>
      <c r="C30" s="36">
        <v>150</v>
      </c>
      <c r="D30" s="35">
        <v>12</v>
      </c>
      <c r="E30" s="35" t="s">
        <v>23</v>
      </c>
      <c r="F30" s="37">
        <v>1620</v>
      </c>
      <c r="G30" s="35">
        <v>-320</v>
      </c>
      <c r="H30" s="35">
        <v>50</v>
      </c>
      <c r="I30" s="37">
        <v>1612</v>
      </c>
      <c r="J30" s="37">
        <v>1648.15</v>
      </c>
      <c r="K30" s="35">
        <v>50</v>
      </c>
      <c r="L30" s="35">
        <v>9000</v>
      </c>
      <c r="M30" s="35">
        <v>150</v>
      </c>
      <c r="N30" s="35">
        <v>7.5</v>
      </c>
      <c r="O30" s="35">
        <v>8.25</v>
      </c>
      <c r="P30" s="35">
        <v>25</v>
      </c>
      <c r="Q30" s="35">
        <v>2.2999999999999998</v>
      </c>
      <c r="R30" s="35">
        <v>8.25</v>
      </c>
      <c r="S30" s="35">
        <v>40.92</v>
      </c>
      <c r="T30" s="35">
        <v>457</v>
      </c>
      <c r="U30" s="36">
        <v>-5100</v>
      </c>
      <c r="V30" s="36">
        <v>44700</v>
      </c>
    </row>
    <row r="31" spans="2:22">
      <c r="B31" s="36" t="s">
        <v>23</v>
      </c>
      <c r="C31" s="36" t="s">
        <v>23</v>
      </c>
      <c r="D31" s="35" t="s">
        <v>23</v>
      </c>
      <c r="E31" s="35" t="s">
        <v>23</v>
      </c>
      <c r="F31" s="35" t="s">
        <v>23</v>
      </c>
      <c r="G31" s="35" t="s">
        <v>23</v>
      </c>
      <c r="H31" s="36">
        <v>25</v>
      </c>
      <c r="I31" s="37">
        <v>1484.5</v>
      </c>
      <c r="J31" s="37">
        <v>1674</v>
      </c>
      <c r="K31" s="35">
        <v>50</v>
      </c>
      <c r="L31" s="35">
        <v>9100</v>
      </c>
      <c r="M31" s="36">
        <v>2000</v>
      </c>
      <c r="N31" s="35">
        <v>1</v>
      </c>
      <c r="O31" s="35">
        <v>18</v>
      </c>
      <c r="P31" s="35">
        <v>400</v>
      </c>
      <c r="Q31" s="35" t="s">
        <v>23</v>
      </c>
      <c r="R31" s="35" t="s">
        <v>23</v>
      </c>
      <c r="S31" s="35" t="s">
        <v>23</v>
      </c>
      <c r="T31" s="35" t="s">
        <v>23</v>
      </c>
      <c r="U31" s="36" t="s">
        <v>23</v>
      </c>
      <c r="V31" s="36" t="s">
        <v>23</v>
      </c>
    </row>
    <row r="32" spans="2:22">
      <c r="B32" s="36">
        <v>25</v>
      </c>
      <c r="C32" s="36" t="s">
        <v>23</v>
      </c>
      <c r="D32" s="35" t="s">
        <v>23</v>
      </c>
      <c r="E32" s="35" t="s">
        <v>23</v>
      </c>
      <c r="F32" s="37">
        <v>2178</v>
      </c>
      <c r="G32" s="35" t="s">
        <v>23</v>
      </c>
      <c r="H32" s="35">
        <v>50</v>
      </c>
      <c r="I32" s="37">
        <v>1391.65</v>
      </c>
      <c r="J32" s="37">
        <v>1574.8</v>
      </c>
      <c r="K32" s="36">
        <v>50</v>
      </c>
      <c r="L32" s="35">
        <v>9200</v>
      </c>
      <c r="M32" s="36">
        <v>2000</v>
      </c>
      <c r="N32" s="35">
        <v>1</v>
      </c>
      <c r="O32" s="35">
        <v>22</v>
      </c>
      <c r="P32" s="35">
        <v>400</v>
      </c>
      <c r="Q32" s="35" t="s">
        <v>23</v>
      </c>
      <c r="R32" s="35">
        <v>10</v>
      </c>
      <c r="S32" s="35" t="s">
        <v>23</v>
      </c>
      <c r="T32" s="35" t="s">
        <v>23</v>
      </c>
      <c r="U32" s="36" t="s">
        <v>23</v>
      </c>
      <c r="V32" s="36">
        <v>50</v>
      </c>
    </row>
    <row r="33" spans="2:22">
      <c r="B33" s="36" t="s">
        <v>23</v>
      </c>
      <c r="C33" s="36" t="s">
        <v>23</v>
      </c>
      <c r="D33" s="35" t="s">
        <v>23</v>
      </c>
      <c r="E33" s="35" t="s">
        <v>23</v>
      </c>
      <c r="F33" s="35" t="s">
        <v>23</v>
      </c>
      <c r="G33" s="35" t="s">
        <v>23</v>
      </c>
      <c r="H33" s="36">
        <v>25</v>
      </c>
      <c r="I33" s="37">
        <v>1278.45</v>
      </c>
      <c r="J33" s="37">
        <v>1471.8</v>
      </c>
      <c r="K33" s="35">
        <v>50</v>
      </c>
      <c r="L33" s="35">
        <v>9300</v>
      </c>
      <c r="M33" s="35">
        <v>25</v>
      </c>
      <c r="N33" s="35">
        <v>6.9</v>
      </c>
      <c r="O33" s="35">
        <v>22</v>
      </c>
      <c r="P33" s="35">
        <v>400</v>
      </c>
      <c r="Q33" s="35">
        <v>3.6</v>
      </c>
      <c r="R33" s="35">
        <v>9.9</v>
      </c>
      <c r="S33" s="35">
        <v>35.090000000000003</v>
      </c>
      <c r="T33" s="35">
        <v>4</v>
      </c>
      <c r="U33" s="36" t="s">
        <v>23</v>
      </c>
      <c r="V33" s="36">
        <v>100</v>
      </c>
    </row>
    <row r="34" spans="2:22">
      <c r="B34" s="36">
        <v>175</v>
      </c>
      <c r="C34" s="35" t="s">
        <v>23</v>
      </c>
      <c r="D34" s="35" t="s">
        <v>23</v>
      </c>
      <c r="E34" s="35" t="s">
        <v>23</v>
      </c>
      <c r="F34" s="37">
        <v>2325</v>
      </c>
      <c r="G34" s="35" t="s">
        <v>23</v>
      </c>
      <c r="H34" s="35">
        <v>50</v>
      </c>
      <c r="I34" s="37">
        <v>1199.95</v>
      </c>
      <c r="J34" s="37">
        <v>1365.65</v>
      </c>
      <c r="K34" s="36">
        <v>50</v>
      </c>
      <c r="L34" s="35">
        <v>9400</v>
      </c>
      <c r="M34" s="36">
        <v>5000</v>
      </c>
      <c r="N34" s="35">
        <v>4</v>
      </c>
      <c r="O34" s="35">
        <v>23</v>
      </c>
      <c r="P34" s="35">
        <v>25</v>
      </c>
      <c r="Q34" s="35" t="s">
        <v>23</v>
      </c>
      <c r="R34" s="35">
        <v>11.9</v>
      </c>
      <c r="S34" s="35" t="s">
        <v>23</v>
      </c>
      <c r="T34" s="35" t="s">
        <v>23</v>
      </c>
      <c r="U34" s="35" t="s">
        <v>23</v>
      </c>
      <c r="V34" s="36">
        <v>2300</v>
      </c>
    </row>
    <row r="35" spans="2:22">
      <c r="B35" s="36">
        <v>900</v>
      </c>
      <c r="C35" s="36">
        <v>-25</v>
      </c>
      <c r="D35" s="35">
        <v>1</v>
      </c>
      <c r="E35" s="35">
        <v>83.78</v>
      </c>
      <c r="F35" s="37">
        <v>1401</v>
      </c>
      <c r="G35" s="35">
        <v>57.85</v>
      </c>
      <c r="H35" s="35">
        <v>25</v>
      </c>
      <c r="I35" s="37">
        <v>1092.25</v>
      </c>
      <c r="J35" s="37">
        <v>1241.25</v>
      </c>
      <c r="K35" s="35">
        <v>25</v>
      </c>
      <c r="L35" s="35">
        <v>9500</v>
      </c>
      <c r="M35" s="35">
        <v>300</v>
      </c>
      <c r="N35" s="35">
        <v>18.100000000000001</v>
      </c>
      <c r="O35" s="35">
        <v>20</v>
      </c>
      <c r="P35" s="35">
        <v>275</v>
      </c>
      <c r="Q35" s="35">
        <v>4.9000000000000004</v>
      </c>
      <c r="R35" s="35">
        <v>20</v>
      </c>
      <c r="S35" s="35">
        <v>35.04</v>
      </c>
      <c r="T35" s="36">
        <v>2025</v>
      </c>
      <c r="U35" s="36">
        <v>1025</v>
      </c>
      <c r="V35" s="36">
        <v>43175</v>
      </c>
    </row>
    <row r="36" spans="2:22">
      <c r="B36" s="36">
        <v>125</v>
      </c>
      <c r="C36" s="35" t="s">
        <v>23</v>
      </c>
      <c r="D36" s="35" t="s">
        <v>23</v>
      </c>
      <c r="E36" s="35" t="s">
        <v>23</v>
      </c>
      <c r="F36" s="37">
        <v>1900</v>
      </c>
      <c r="G36" s="35" t="s">
        <v>23</v>
      </c>
      <c r="H36" s="35">
        <v>25</v>
      </c>
      <c r="I36" s="35">
        <v>450</v>
      </c>
      <c r="J36" s="37">
        <v>1509</v>
      </c>
      <c r="K36" s="35">
        <v>100</v>
      </c>
      <c r="L36" s="35">
        <v>9600</v>
      </c>
      <c r="M36" s="36">
        <v>1000</v>
      </c>
      <c r="N36" s="35">
        <v>10</v>
      </c>
      <c r="O36" s="35" t="s">
        <v>23</v>
      </c>
      <c r="P36" s="35" t="s">
        <v>23</v>
      </c>
      <c r="Q36" s="35">
        <v>3.35</v>
      </c>
      <c r="R36" s="35">
        <v>23.5</v>
      </c>
      <c r="S36" s="35">
        <v>33.67</v>
      </c>
      <c r="T36" s="35">
        <v>105</v>
      </c>
      <c r="U36" s="35">
        <v>300</v>
      </c>
      <c r="V36" s="36">
        <v>2300</v>
      </c>
    </row>
    <row r="37" spans="2:22">
      <c r="B37" s="36">
        <v>75</v>
      </c>
      <c r="C37" s="36" t="s">
        <v>23</v>
      </c>
      <c r="D37" s="35" t="s">
        <v>23</v>
      </c>
      <c r="E37" s="35" t="s">
        <v>23</v>
      </c>
      <c r="F37" s="37">
        <v>1175</v>
      </c>
      <c r="G37" s="35" t="s">
        <v>23</v>
      </c>
      <c r="H37" s="36">
        <v>25</v>
      </c>
      <c r="I37" s="35">
        <v>400</v>
      </c>
      <c r="J37" s="37">
        <v>1414.5</v>
      </c>
      <c r="K37" s="36">
        <v>100</v>
      </c>
      <c r="L37" s="35">
        <v>9700</v>
      </c>
      <c r="M37" s="35">
        <v>25</v>
      </c>
      <c r="N37" s="35">
        <v>24.15</v>
      </c>
      <c r="O37" s="35">
        <v>35</v>
      </c>
      <c r="P37" s="35">
        <v>25</v>
      </c>
      <c r="Q37" s="35">
        <v>6</v>
      </c>
      <c r="R37" s="35">
        <v>30</v>
      </c>
      <c r="S37" s="35">
        <v>32.950000000000003</v>
      </c>
      <c r="T37" s="35">
        <v>46</v>
      </c>
      <c r="U37" s="35">
        <v>-100</v>
      </c>
      <c r="V37" s="36">
        <v>3875</v>
      </c>
    </row>
    <row r="38" spans="2:22">
      <c r="B38" s="36">
        <v>25</v>
      </c>
      <c r="C38" s="36" t="s">
        <v>23</v>
      </c>
      <c r="D38" s="35" t="s">
        <v>23</v>
      </c>
      <c r="E38" s="35" t="s">
        <v>23</v>
      </c>
      <c r="F38" s="37">
        <v>1350</v>
      </c>
      <c r="G38" s="35" t="s">
        <v>23</v>
      </c>
      <c r="H38" s="36">
        <v>25</v>
      </c>
      <c r="I38" s="35">
        <v>325</v>
      </c>
      <c r="J38" s="37">
        <v>1314.5</v>
      </c>
      <c r="K38" s="35">
        <v>100</v>
      </c>
      <c r="L38" s="35">
        <v>9800</v>
      </c>
      <c r="M38" s="35">
        <v>25</v>
      </c>
      <c r="N38" s="35">
        <v>35.6</v>
      </c>
      <c r="O38" s="35">
        <v>38.6</v>
      </c>
      <c r="P38" s="35">
        <v>25</v>
      </c>
      <c r="Q38" s="35">
        <v>5.9</v>
      </c>
      <c r="R38" s="35">
        <v>37.450000000000003</v>
      </c>
      <c r="S38" s="35">
        <v>32.06</v>
      </c>
      <c r="T38" s="35">
        <v>331</v>
      </c>
      <c r="U38" s="35">
        <v>-650</v>
      </c>
      <c r="V38" s="36">
        <v>5875</v>
      </c>
    </row>
    <row r="39" spans="2:22">
      <c r="B39" s="36" t="s">
        <v>23</v>
      </c>
      <c r="C39" s="36" t="s">
        <v>23</v>
      </c>
      <c r="D39" s="35" t="s">
        <v>23</v>
      </c>
      <c r="E39" s="35" t="s">
        <v>23</v>
      </c>
      <c r="F39" s="35" t="s">
        <v>23</v>
      </c>
      <c r="G39" s="35" t="s">
        <v>23</v>
      </c>
      <c r="H39" s="35">
        <v>50</v>
      </c>
      <c r="I39" s="35">
        <v>250</v>
      </c>
      <c r="J39" s="37">
        <v>1220</v>
      </c>
      <c r="K39" s="35">
        <v>100</v>
      </c>
      <c r="L39" s="35">
        <v>9900</v>
      </c>
      <c r="M39" s="36">
        <v>1000</v>
      </c>
      <c r="N39" s="35">
        <v>27.25</v>
      </c>
      <c r="O39" s="35">
        <v>48.5</v>
      </c>
      <c r="P39" s="35">
        <v>25</v>
      </c>
      <c r="Q39" s="35">
        <v>8.9499999999999993</v>
      </c>
      <c r="R39" s="35">
        <v>47.5</v>
      </c>
      <c r="S39" s="35">
        <v>31.34</v>
      </c>
      <c r="T39" s="35">
        <v>417</v>
      </c>
      <c r="U39" s="36">
        <v>3700</v>
      </c>
      <c r="V39" s="36">
        <v>13325</v>
      </c>
    </row>
    <row r="40" spans="2:22">
      <c r="B40" s="36">
        <v>18325</v>
      </c>
      <c r="C40" s="36">
        <v>-1175</v>
      </c>
      <c r="D40" s="35">
        <v>153</v>
      </c>
      <c r="E40" s="35">
        <v>32.28</v>
      </c>
      <c r="F40" s="35">
        <v>696</v>
      </c>
      <c r="G40" s="35">
        <v>-171</v>
      </c>
      <c r="H40" s="35">
        <v>25</v>
      </c>
      <c r="I40" s="35">
        <v>695</v>
      </c>
      <c r="J40" s="35">
        <v>705</v>
      </c>
      <c r="K40" s="35">
        <v>25</v>
      </c>
      <c r="L40" s="35">
        <v>10000</v>
      </c>
      <c r="M40" s="35">
        <v>25</v>
      </c>
      <c r="N40" s="35">
        <v>60.5</v>
      </c>
      <c r="O40" s="35">
        <v>62</v>
      </c>
      <c r="P40" s="35">
        <v>25</v>
      </c>
      <c r="Q40" s="35">
        <v>15.45</v>
      </c>
      <c r="R40" s="35">
        <v>62.9</v>
      </c>
      <c r="S40" s="35">
        <v>31.15</v>
      </c>
      <c r="T40" s="36">
        <v>9251</v>
      </c>
      <c r="U40" s="36">
        <v>14650</v>
      </c>
      <c r="V40" s="36">
        <v>183800</v>
      </c>
    </row>
    <row r="41" spans="2:22">
      <c r="B41" s="36">
        <v>250</v>
      </c>
      <c r="C41" s="36" t="s">
        <v>23</v>
      </c>
      <c r="D41" s="35">
        <v>1</v>
      </c>
      <c r="E41" s="35">
        <v>53.52</v>
      </c>
      <c r="F41" s="35">
        <v>771.75</v>
      </c>
      <c r="G41" s="35">
        <v>-110.1</v>
      </c>
      <c r="H41" s="36">
        <v>375</v>
      </c>
      <c r="I41" s="35">
        <v>592.45000000000005</v>
      </c>
      <c r="J41" s="35">
        <v>705.9</v>
      </c>
      <c r="K41" s="35">
        <v>500</v>
      </c>
      <c r="L41" s="35">
        <v>10100</v>
      </c>
      <c r="M41" s="35">
        <v>50</v>
      </c>
      <c r="N41" s="35">
        <v>79.25</v>
      </c>
      <c r="O41" s="35">
        <v>81.45</v>
      </c>
      <c r="P41" s="35">
        <v>50</v>
      </c>
      <c r="Q41" s="35">
        <v>18.3</v>
      </c>
      <c r="R41" s="35">
        <v>80.75</v>
      </c>
      <c r="S41" s="35">
        <v>30.76</v>
      </c>
      <c r="T41" s="36">
        <v>1403</v>
      </c>
      <c r="U41" s="36">
        <v>2575</v>
      </c>
      <c r="V41" s="36">
        <v>16775</v>
      </c>
    </row>
    <row r="42" spans="2:22">
      <c r="B42" s="36">
        <v>2475</v>
      </c>
      <c r="C42" s="36">
        <v>1425</v>
      </c>
      <c r="D42" s="35">
        <v>176</v>
      </c>
      <c r="E42" s="35">
        <v>31.96</v>
      </c>
      <c r="F42" s="35">
        <v>541.54999999999995</v>
      </c>
      <c r="G42" s="35">
        <v>-165.65</v>
      </c>
      <c r="H42" s="35">
        <v>25</v>
      </c>
      <c r="I42" s="35">
        <v>525.95000000000005</v>
      </c>
      <c r="J42" s="35">
        <v>555.9</v>
      </c>
      <c r="K42" s="35">
        <v>375</v>
      </c>
      <c r="L42" s="35">
        <v>10200</v>
      </c>
      <c r="M42" s="35">
        <v>250</v>
      </c>
      <c r="N42" s="35">
        <v>100</v>
      </c>
      <c r="O42" s="35">
        <v>102</v>
      </c>
      <c r="P42" s="35">
        <v>75</v>
      </c>
      <c r="Q42" s="35">
        <v>24.05</v>
      </c>
      <c r="R42" s="35">
        <v>102</v>
      </c>
      <c r="S42" s="35">
        <v>30.28</v>
      </c>
      <c r="T42" s="36">
        <v>2241</v>
      </c>
      <c r="U42" s="36">
        <v>4650</v>
      </c>
      <c r="V42" s="36">
        <v>33225</v>
      </c>
    </row>
    <row r="43" spans="2:22">
      <c r="B43" s="36">
        <v>1100</v>
      </c>
      <c r="C43" s="35" t="s">
        <v>23</v>
      </c>
      <c r="D43" s="35">
        <v>6</v>
      </c>
      <c r="E43" s="35">
        <v>49.01</v>
      </c>
      <c r="F43" s="35">
        <v>610.29999999999995</v>
      </c>
      <c r="G43" s="35">
        <v>41.65</v>
      </c>
      <c r="H43" s="35">
        <v>375</v>
      </c>
      <c r="I43" s="35">
        <v>445.85</v>
      </c>
      <c r="J43" s="35">
        <v>545.6</v>
      </c>
      <c r="K43" s="35">
        <v>500</v>
      </c>
      <c r="L43" s="35">
        <v>10300</v>
      </c>
      <c r="M43" s="35">
        <v>25</v>
      </c>
      <c r="N43" s="35">
        <v>118.85</v>
      </c>
      <c r="O43" s="35">
        <v>128</v>
      </c>
      <c r="P43" s="36">
        <v>1500</v>
      </c>
      <c r="Q43" s="35">
        <v>23</v>
      </c>
      <c r="R43" s="35">
        <v>121.1</v>
      </c>
      <c r="S43" s="35">
        <v>28.95</v>
      </c>
      <c r="T43" s="36">
        <v>5144</v>
      </c>
      <c r="U43" s="36">
        <v>5475</v>
      </c>
      <c r="V43" s="36">
        <v>30300</v>
      </c>
    </row>
    <row r="44" spans="2:22">
      <c r="B44" s="36">
        <v>2175</v>
      </c>
      <c r="C44" s="35">
        <v>25</v>
      </c>
      <c r="D44" s="35">
        <v>24</v>
      </c>
      <c r="E44" s="35">
        <v>31.8</v>
      </c>
      <c r="F44" s="35">
        <v>407.1</v>
      </c>
      <c r="G44" s="35">
        <v>-136.15</v>
      </c>
      <c r="H44" s="36">
        <v>500</v>
      </c>
      <c r="I44" s="35">
        <v>393.2</v>
      </c>
      <c r="J44" s="35">
        <v>412.75</v>
      </c>
      <c r="K44" s="35">
        <v>400</v>
      </c>
      <c r="L44" s="35">
        <v>10400</v>
      </c>
      <c r="M44" s="35">
        <v>25</v>
      </c>
      <c r="N44" s="35">
        <v>152</v>
      </c>
      <c r="O44" s="35">
        <v>160</v>
      </c>
      <c r="P44" s="35">
        <v>25</v>
      </c>
      <c r="Q44" s="35">
        <v>38.65</v>
      </c>
      <c r="R44" s="35">
        <v>160</v>
      </c>
      <c r="S44" s="35">
        <v>29.55</v>
      </c>
      <c r="T44" s="36">
        <v>2474</v>
      </c>
      <c r="U44" s="36">
        <v>6725</v>
      </c>
      <c r="V44" s="36">
        <v>33550</v>
      </c>
    </row>
    <row r="45" spans="2:22">
      <c r="B45" s="36">
        <v>21125</v>
      </c>
      <c r="C45" s="36">
        <v>1975</v>
      </c>
      <c r="D45" s="35">
        <v>567</v>
      </c>
      <c r="E45" s="35">
        <v>30.58</v>
      </c>
      <c r="F45" s="35">
        <v>338</v>
      </c>
      <c r="G45" s="35">
        <v>-138.94999999999999</v>
      </c>
      <c r="H45" s="36">
        <v>500</v>
      </c>
      <c r="I45" s="35">
        <v>331.7</v>
      </c>
      <c r="J45" s="35">
        <v>348.95</v>
      </c>
      <c r="K45" s="35">
        <v>425</v>
      </c>
      <c r="L45" s="35">
        <v>10500</v>
      </c>
      <c r="M45" s="35">
        <v>100</v>
      </c>
      <c r="N45" s="35">
        <v>192</v>
      </c>
      <c r="O45" s="35">
        <v>196</v>
      </c>
      <c r="P45" s="35">
        <v>25</v>
      </c>
      <c r="Q45" s="35">
        <v>45.9</v>
      </c>
      <c r="R45" s="35">
        <v>195</v>
      </c>
      <c r="S45" s="35">
        <v>28.95</v>
      </c>
      <c r="T45" s="36">
        <v>26416</v>
      </c>
      <c r="U45" s="36">
        <v>11850</v>
      </c>
      <c r="V45" s="36">
        <v>162675</v>
      </c>
    </row>
    <row r="46" spans="2:22">
      <c r="B46" s="36">
        <v>12750</v>
      </c>
      <c r="C46" s="36">
        <v>-19500</v>
      </c>
      <c r="D46" s="36">
        <v>1613</v>
      </c>
      <c r="E46" s="35">
        <v>30.15</v>
      </c>
      <c r="F46" s="35">
        <v>281.05</v>
      </c>
      <c r="G46" s="35">
        <v>-124.6</v>
      </c>
      <c r="H46" s="35">
        <v>450</v>
      </c>
      <c r="I46" s="35">
        <v>281.5</v>
      </c>
      <c r="J46" s="35">
        <v>290</v>
      </c>
      <c r="K46" s="35">
        <v>25</v>
      </c>
      <c r="L46" s="35">
        <v>10600</v>
      </c>
      <c r="M46" s="35">
        <v>25</v>
      </c>
      <c r="N46" s="35">
        <v>235</v>
      </c>
      <c r="O46" s="35">
        <v>243.35</v>
      </c>
      <c r="P46" s="35">
        <v>500</v>
      </c>
      <c r="Q46" s="35">
        <v>51.65</v>
      </c>
      <c r="R46" s="35">
        <v>235</v>
      </c>
      <c r="S46" s="35">
        <v>28.26</v>
      </c>
      <c r="T46" s="36">
        <v>5539</v>
      </c>
      <c r="U46" s="36">
        <v>34350</v>
      </c>
      <c r="V46" s="36">
        <v>84850</v>
      </c>
    </row>
    <row r="47" spans="2:22" s="39" customFormat="1">
      <c r="B47" s="38">
        <v>38775</v>
      </c>
      <c r="C47" s="38">
        <v>32025</v>
      </c>
      <c r="D47" s="38">
        <v>3027</v>
      </c>
      <c r="E47" s="39">
        <v>29.96</v>
      </c>
      <c r="F47" s="39">
        <v>232.05</v>
      </c>
      <c r="G47" s="39">
        <v>-116.15</v>
      </c>
      <c r="H47" s="39">
        <v>25</v>
      </c>
      <c r="I47" s="39">
        <v>232</v>
      </c>
      <c r="J47" s="39">
        <v>240</v>
      </c>
      <c r="K47" s="39">
        <v>25</v>
      </c>
      <c r="L47" s="39">
        <v>10700</v>
      </c>
      <c r="M47" s="39">
        <v>25</v>
      </c>
      <c r="N47" s="39">
        <v>284</v>
      </c>
      <c r="O47" s="39">
        <v>291.95</v>
      </c>
      <c r="P47" s="39">
        <v>500</v>
      </c>
      <c r="Q47" s="39">
        <v>64.25</v>
      </c>
      <c r="R47" s="39">
        <v>286</v>
      </c>
      <c r="S47" s="39">
        <v>28.12</v>
      </c>
      <c r="T47" s="38">
        <v>5810</v>
      </c>
      <c r="U47" s="38">
        <v>14575</v>
      </c>
      <c r="V47" s="38">
        <v>90550</v>
      </c>
    </row>
    <row r="48" spans="2:22">
      <c r="B48" s="36">
        <v>58425</v>
      </c>
      <c r="C48" s="36">
        <v>6775</v>
      </c>
      <c r="D48" s="36">
        <v>4183</v>
      </c>
      <c r="E48" s="35">
        <v>30.35</v>
      </c>
      <c r="F48" s="35">
        <v>194</v>
      </c>
      <c r="G48" s="35">
        <v>-108</v>
      </c>
      <c r="H48" s="35">
        <v>75</v>
      </c>
      <c r="I48" s="35">
        <v>190</v>
      </c>
      <c r="J48" s="35">
        <v>194</v>
      </c>
      <c r="K48" s="35">
        <v>75</v>
      </c>
      <c r="L48" s="35">
        <v>10800</v>
      </c>
      <c r="M48" s="36">
        <v>1000</v>
      </c>
      <c r="N48" s="35">
        <v>340.1</v>
      </c>
      <c r="O48" s="35">
        <v>349.95</v>
      </c>
      <c r="P48" s="35">
        <v>750</v>
      </c>
      <c r="Q48" s="35">
        <v>84.3</v>
      </c>
      <c r="R48" s="35">
        <v>348</v>
      </c>
      <c r="S48" s="35">
        <v>28.53</v>
      </c>
      <c r="T48" s="36">
        <v>7243</v>
      </c>
      <c r="U48" s="36">
        <v>-18325</v>
      </c>
      <c r="V48" s="36">
        <v>62325</v>
      </c>
    </row>
    <row r="49" spans="2:22">
      <c r="B49" s="36">
        <v>34575</v>
      </c>
      <c r="C49" s="36">
        <v>11350</v>
      </c>
      <c r="D49" s="36">
        <v>4597</v>
      </c>
      <c r="E49" s="35">
        <v>30.28</v>
      </c>
      <c r="F49" s="35">
        <v>157.4</v>
      </c>
      <c r="G49" s="35">
        <v>-96</v>
      </c>
      <c r="H49" s="35">
        <v>250</v>
      </c>
      <c r="I49" s="35">
        <v>153</v>
      </c>
      <c r="J49" s="35">
        <v>166.65</v>
      </c>
      <c r="K49" s="35">
        <v>375</v>
      </c>
      <c r="L49" s="35">
        <v>10900</v>
      </c>
      <c r="M49" s="35">
        <v>25</v>
      </c>
      <c r="N49" s="35">
        <v>405</v>
      </c>
      <c r="O49" s="35">
        <v>411</v>
      </c>
      <c r="P49" s="35">
        <v>25</v>
      </c>
      <c r="Q49" s="35">
        <v>94.2</v>
      </c>
      <c r="R49" s="35">
        <v>408</v>
      </c>
      <c r="S49" s="35">
        <v>28.01</v>
      </c>
      <c r="T49" s="36">
        <v>4463</v>
      </c>
      <c r="U49" s="36">
        <v>-3975</v>
      </c>
      <c r="V49" s="36">
        <v>42400</v>
      </c>
    </row>
    <row r="50" spans="2:22">
      <c r="B50" s="36">
        <v>267725</v>
      </c>
      <c r="C50" s="36">
        <v>115100</v>
      </c>
      <c r="D50" s="36">
        <v>28114</v>
      </c>
      <c r="E50" s="35">
        <v>30.07</v>
      </c>
      <c r="F50" s="35">
        <v>125</v>
      </c>
      <c r="G50" s="35">
        <v>-82.9</v>
      </c>
      <c r="H50" s="35">
        <v>275</v>
      </c>
      <c r="I50" s="35">
        <v>125</v>
      </c>
      <c r="J50" s="35">
        <v>128</v>
      </c>
      <c r="K50" s="35">
        <v>200</v>
      </c>
      <c r="L50" s="35">
        <v>11000</v>
      </c>
      <c r="M50" s="35">
        <v>125</v>
      </c>
      <c r="N50" s="35">
        <v>470</v>
      </c>
      <c r="O50" s="35">
        <v>477</v>
      </c>
      <c r="P50" s="35">
        <v>50</v>
      </c>
      <c r="Q50" s="35">
        <v>107.85</v>
      </c>
      <c r="R50" s="35">
        <v>473</v>
      </c>
      <c r="S50" s="35">
        <v>27.34</v>
      </c>
      <c r="T50" s="36">
        <v>9423</v>
      </c>
      <c r="U50" s="36">
        <v>-38975</v>
      </c>
      <c r="V50" s="36">
        <v>101425</v>
      </c>
    </row>
    <row r="51" spans="2:22">
      <c r="B51" s="36">
        <v>37650</v>
      </c>
      <c r="C51" s="36">
        <v>9200</v>
      </c>
      <c r="D51" s="36">
        <v>3304</v>
      </c>
      <c r="E51" s="35">
        <v>30.45</v>
      </c>
      <c r="F51" s="35">
        <v>102</v>
      </c>
      <c r="G51" s="35">
        <v>-69.349999999999994</v>
      </c>
      <c r="H51" s="35">
        <v>75</v>
      </c>
      <c r="I51" s="35">
        <v>101</v>
      </c>
      <c r="J51" s="35">
        <v>108.95</v>
      </c>
      <c r="K51" s="35">
        <v>375</v>
      </c>
      <c r="L51" s="35">
        <v>11100</v>
      </c>
      <c r="M51" s="35">
        <v>50</v>
      </c>
      <c r="N51" s="35">
        <v>534.95000000000005</v>
      </c>
      <c r="O51" s="35">
        <v>550</v>
      </c>
      <c r="P51" s="35">
        <v>50</v>
      </c>
      <c r="Q51" s="35">
        <v>120.1</v>
      </c>
      <c r="R51" s="35">
        <v>548.1</v>
      </c>
      <c r="S51" s="35">
        <v>27.26</v>
      </c>
      <c r="T51" s="36">
        <v>1232</v>
      </c>
      <c r="U51" s="36">
        <v>-10350</v>
      </c>
      <c r="V51" s="36">
        <v>24550</v>
      </c>
    </row>
    <row r="52" spans="2:22">
      <c r="B52" s="36">
        <v>79375</v>
      </c>
      <c r="C52" s="36">
        <v>29875</v>
      </c>
      <c r="D52" s="36">
        <v>6982</v>
      </c>
      <c r="E52" s="35">
        <v>30.86</v>
      </c>
      <c r="F52" s="35">
        <v>83</v>
      </c>
      <c r="G52" s="35">
        <v>-58</v>
      </c>
      <c r="H52" s="35">
        <v>100</v>
      </c>
      <c r="I52" s="35">
        <v>81</v>
      </c>
      <c r="J52" s="35">
        <v>85</v>
      </c>
      <c r="K52" s="35">
        <v>125</v>
      </c>
      <c r="L52" s="35">
        <v>11200</v>
      </c>
      <c r="M52" s="35">
        <v>25</v>
      </c>
      <c r="N52" s="35">
        <v>614.35</v>
      </c>
      <c r="O52" s="35">
        <v>635.5</v>
      </c>
      <c r="P52" s="35">
        <v>25</v>
      </c>
      <c r="Q52" s="35">
        <v>134.05000000000001</v>
      </c>
      <c r="R52" s="35">
        <v>625</v>
      </c>
      <c r="S52" s="35">
        <v>26.68</v>
      </c>
      <c r="T52" s="35">
        <v>520</v>
      </c>
      <c r="U52" s="35">
        <v>-250</v>
      </c>
      <c r="V52" s="36">
        <v>62150</v>
      </c>
    </row>
    <row r="53" spans="2:22">
      <c r="B53" s="36">
        <v>61775</v>
      </c>
      <c r="C53" s="36">
        <v>9200</v>
      </c>
      <c r="D53" s="36">
        <v>5603</v>
      </c>
      <c r="E53" s="35">
        <v>31.1</v>
      </c>
      <c r="F53" s="35">
        <v>66.349999999999994</v>
      </c>
      <c r="G53" s="35">
        <v>-48.9</v>
      </c>
      <c r="H53" s="36">
        <v>1000</v>
      </c>
      <c r="I53" s="35">
        <v>65.099999999999994</v>
      </c>
      <c r="J53" s="35">
        <v>69.2</v>
      </c>
      <c r="K53" s="35">
        <v>25</v>
      </c>
      <c r="L53" s="35">
        <v>11300</v>
      </c>
      <c r="M53" s="35">
        <v>50</v>
      </c>
      <c r="N53" s="35">
        <v>697.35</v>
      </c>
      <c r="O53" s="35">
        <v>715</v>
      </c>
      <c r="P53" s="35">
        <v>50</v>
      </c>
      <c r="Q53" s="35">
        <v>126.55</v>
      </c>
      <c r="R53" s="35">
        <v>700</v>
      </c>
      <c r="S53" s="35">
        <v>24.63</v>
      </c>
      <c r="T53" s="35">
        <v>310</v>
      </c>
      <c r="U53" s="35">
        <v>-375</v>
      </c>
      <c r="V53" s="36">
        <v>26025</v>
      </c>
    </row>
    <row r="54" spans="2:22">
      <c r="B54" s="36">
        <v>49025</v>
      </c>
      <c r="C54" s="36">
        <v>5825</v>
      </c>
      <c r="D54" s="36">
        <v>4171</v>
      </c>
      <c r="E54" s="35">
        <v>31.4</v>
      </c>
      <c r="F54" s="35">
        <v>53</v>
      </c>
      <c r="G54" s="35">
        <v>-39.35</v>
      </c>
      <c r="H54" s="36">
        <v>1750</v>
      </c>
      <c r="I54" s="35">
        <v>40.4</v>
      </c>
      <c r="J54" s="35">
        <v>54</v>
      </c>
      <c r="K54" s="35">
        <v>50</v>
      </c>
      <c r="L54" s="35">
        <v>11400</v>
      </c>
      <c r="M54" s="36">
        <v>1250</v>
      </c>
      <c r="N54" s="35">
        <v>774.65</v>
      </c>
      <c r="O54" s="35">
        <v>805.95</v>
      </c>
      <c r="P54" s="35">
        <v>50</v>
      </c>
      <c r="Q54" s="35">
        <v>158.9</v>
      </c>
      <c r="R54" s="35">
        <v>808.75</v>
      </c>
      <c r="S54" s="35">
        <v>29.12</v>
      </c>
      <c r="T54" s="35">
        <v>182</v>
      </c>
      <c r="U54" s="35">
        <v>-300</v>
      </c>
      <c r="V54" s="36">
        <v>18675</v>
      </c>
    </row>
    <row r="55" spans="2:22">
      <c r="B55" s="36">
        <v>311000</v>
      </c>
      <c r="C55" s="36">
        <v>32000</v>
      </c>
      <c r="D55" s="36">
        <v>22656</v>
      </c>
      <c r="E55" s="35">
        <v>31.68</v>
      </c>
      <c r="F55" s="35">
        <v>42.1</v>
      </c>
      <c r="G55" s="35">
        <v>-33.049999999999997</v>
      </c>
      <c r="H55" s="35">
        <v>25</v>
      </c>
      <c r="I55" s="35">
        <v>41.3</v>
      </c>
      <c r="J55" s="35">
        <v>43.6</v>
      </c>
      <c r="K55" s="35">
        <v>100</v>
      </c>
      <c r="L55" s="35">
        <v>11500</v>
      </c>
      <c r="M55" s="35">
        <v>50</v>
      </c>
      <c r="N55" s="35">
        <v>878.55</v>
      </c>
      <c r="O55" s="35">
        <v>893.95</v>
      </c>
      <c r="P55" s="35">
        <v>25</v>
      </c>
      <c r="Q55" s="35">
        <v>164.4</v>
      </c>
      <c r="R55" s="35">
        <v>885.5</v>
      </c>
      <c r="S55" s="35">
        <v>25.69</v>
      </c>
      <c r="T55" s="35">
        <v>514</v>
      </c>
      <c r="U55" s="36">
        <v>-7125</v>
      </c>
      <c r="V55" s="36">
        <v>52000</v>
      </c>
    </row>
    <row r="56" spans="2:22">
      <c r="B56" s="36">
        <v>58250</v>
      </c>
      <c r="C56" s="36">
        <v>5800</v>
      </c>
      <c r="D56" s="36">
        <v>2678</v>
      </c>
      <c r="E56" s="35">
        <v>32.08</v>
      </c>
      <c r="F56" s="35">
        <v>33.75</v>
      </c>
      <c r="G56" s="35">
        <v>-26.5</v>
      </c>
      <c r="H56" s="35">
        <v>50</v>
      </c>
      <c r="I56" s="35">
        <v>31</v>
      </c>
      <c r="J56" s="35">
        <v>34.700000000000003</v>
      </c>
      <c r="K56" s="35">
        <v>50</v>
      </c>
      <c r="L56" s="35">
        <v>11600</v>
      </c>
      <c r="M56" s="35">
        <v>50</v>
      </c>
      <c r="N56" s="35">
        <v>961</v>
      </c>
      <c r="O56" s="35">
        <v>994.95</v>
      </c>
      <c r="P56" s="35">
        <v>50</v>
      </c>
      <c r="Q56" s="35">
        <v>162</v>
      </c>
      <c r="R56" s="35">
        <v>970</v>
      </c>
      <c r="S56" s="35">
        <v>20.61</v>
      </c>
      <c r="T56" s="35">
        <v>38</v>
      </c>
      <c r="U56" s="35">
        <v>-775</v>
      </c>
      <c r="V56" s="36">
        <v>18125</v>
      </c>
    </row>
    <row r="57" spans="2:22">
      <c r="B57" s="36">
        <v>82525</v>
      </c>
      <c r="C57" s="36">
        <v>30150</v>
      </c>
      <c r="D57" s="36">
        <v>3658</v>
      </c>
      <c r="E57" s="35">
        <v>32.479999999999997</v>
      </c>
      <c r="F57" s="35">
        <v>27</v>
      </c>
      <c r="G57" s="35">
        <v>-21.4</v>
      </c>
      <c r="H57" s="35">
        <v>100</v>
      </c>
      <c r="I57" s="35">
        <v>25</v>
      </c>
      <c r="J57" s="35">
        <v>30</v>
      </c>
      <c r="K57" s="35">
        <v>100</v>
      </c>
      <c r="L57" s="35">
        <v>11700</v>
      </c>
      <c r="M57" s="35">
        <v>50</v>
      </c>
      <c r="N57" s="37">
        <v>1057.5999999999999</v>
      </c>
      <c r="O57" s="37">
        <v>1084</v>
      </c>
      <c r="P57" s="35">
        <v>25</v>
      </c>
      <c r="Q57" s="35">
        <v>144</v>
      </c>
      <c r="R57" s="37">
        <v>1035</v>
      </c>
      <c r="S57" s="35" t="s">
        <v>23</v>
      </c>
      <c r="T57" s="35">
        <v>37</v>
      </c>
      <c r="U57" s="35">
        <v>-450</v>
      </c>
      <c r="V57" s="36">
        <v>17850</v>
      </c>
    </row>
    <row r="58" spans="2:22">
      <c r="B58" s="36">
        <v>81000</v>
      </c>
      <c r="C58" s="36">
        <v>7500</v>
      </c>
      <c r="D58" s="36">
        <v>2890</v>
      </c>
      <c r="E58" s="35">
        <v>33.01</v>
      </c>
      <c r="F58" s="35">
        <v>22</v>
      </c>
      <c r="G58" s="35">
        <v>-17</v>
      </c>
      <c r="H58" s="35">
        <v>500</v>
      </c>
      <c r="I58" s="35">
        <v>20.2</v>
      </c>
      <c r="J58" s="35">
        <v>24</v>
      </c>
      <c r="K58" s="35">
        <v>125</v>
      </c>
      <c r="L58" s="35">
        <v>11800</v>
      </c>
      <c r="M58" s="35">
        <v>50</v>
      </c>
      <c r="N58" s="37">
        <v>1153.55</v>
      </c>
      <c r="O58" s="37">
        <v>1175.45</v>
      </c>
      <c r="P58" s="35">
        <v>25</v>
      </c>
      <c r="Q58" s="35">
        <v>123</v>
      </c>
      <c r="R58" s="37">
        <v>1120</v>
      </c>
      <c r="S58" s="35" t="s">
        <v>23</v>
      </c>
      <c r="T58" s="35">
        <v>55</v>
      </c>
      <c r="U58" s="35">
        <v>-50</v>
      </c>
      <c r="V58" s="36">
        <v>5500</v>
      </c>
    </row>
    <row r="59" spans="2:22">
      <c r="B59" s="36">
        <v>37775</v>
      </c>
      <c r="C59" s="36">
        <v>2900</v>
      </c>
      <c r="D59" s="36">
        <v>1065</v>
      </c>
      <c r="E59" s="35">
        <v>33.049999999999997</v>
      </c>
      <c r="F59" s="35">
        <v>16.7</v>
      </c>
      <c r="G59" s="35">
        <v>-14.05</v>
      </c>
      <c r="H59" s="35">
        <v>25</v>
      </c>
      <c r="I59" s="35">
        <v>16.600000000000001</v>
      </c>
      <c r="J59" s="35">
        <v>29.95</v>
      </c>
      <c r="K59" s="36">
        <v>1000</v>
      </c>
      <c r="L59" s="35">
        <v>11900</v>
      </c>
      <c r="M59" s="35">
        <v>25</v>
      </c>
      <c r="N59" s="37">
        <v>1243.8</v>
      </c>
      <c r="O59" s="37">
        <v>1285.4000000000001</v>
      </c>
      <c r="P59" s="35">
        <v>25</v>
      </c>
      <c r="Q59" s="35">
        <v>160.35</v>
      </c>
      <c r="R59" s="37">
        <v>1260</v>
      </c>
      <c r="S59" s="35" t="s">
        <v>23</v>
      </c>
      <c r="T59" s="35">
        <v>72</v>
      </c>
      <c r="U59" s="35">
        <v>-675</v>
      </c>
      <c r="V59" s="36">
        <v>1225</v>
      </c>
    </row>
    <row r="60" spans="2:22">
      <c r="B60" s="36">
        <v>490850</v>
      </c>
      <c r="C60" s="36">
        <v>-1350</v>
      </c>
      <c r="D60" s="36">
        <v>13679</v>
      </c>
      <c r="E60" s="35">
        <v>33.44</v>
      </c>
      <c r="F60" s="35">
        <v>13.3</v>
      </c>
      <c r="G60" s="35">
        <v>-11.9</v>
      </c>
      <c r="H60" s="35">
        <v>75</v>
      </c>
      <c r="I60" s="35">
        <v>14</v>
      </c>
      <c r="J60" s="35">
        <v>14.5</v>
      </c>
      <c r="K60" s="35">
        <v>25</v>
      </c>
      <c r="L60" s="35">
        <v>12000</v>
      </c>
      <c r="M60" s="35">
        <v>50</v>
      </c>
      <c r="N60" s="37">
        <v>1339.1</v>
      </c>
      <c r="O60" s="37">
        <v>1369.25</v>
      </c>
      <c r="P60" s="35">
        <v>25</v>
      </c>
      <c r="Q60" s="35">
        <v>172.15</v>
      </c>
      <c r="R60" s="37">
        <v>1346.95</v>
      </c>
      <c r="S60" s="35" t="s">
        <v>23</v>
      </c>
      <c r="T60" s="35">
        <v>46</v>
      </c>
      <c r="U60" s="35">
        <v>-25</v>
      </c>
      <c r="V60" s="36">
        <v>25125</v>
      </c>
    </row>
    <row r="61" spans="2:22">
      <c r="B61" s="36">
        <v>13550</v>
      </c>
      <c r="C61" s="36">
        <v>-2200</v>
      </c>
      <c r="D61" s="35">
        <v>205</v>
      </c>
      <c r="E61" s="35">
        <v>34.590000000000003</v>
      </c>
      <c r="F61" s="35">
        <v>12</v>
      </c>
      <c r="G61" s="35">
        <v>-7.2</v>
      </c>
      <c r="H61" s="35">
        <v>25</v>
      </c>
      <c r="I61" s="35">
        <v>8.25</v>
      </c>
      <c r="J61" s="35">
        <v>12</v>
      </c>
      <c r="K61" s="35">
        <v>850</v>
      </c>
      <c r="L61" s="35">
        <v>12100</v>
      </c>
      <c r="M61" s="35">
        <v>25</v>
      </c>
      <c r="N61" s="37">
        <v>1363.85</v>
      </c>
      <c r="O61" s="37">
        <v>1473.65</v>
      </c>
      <c r="P61" s="35">
        <v>25</v>
      </c>
      <c r="Q61" s="35" t="s">
        <v>23</v>
      </c>
      <c r="R61" s="37">
        <v>1200</v>
      </c>
      <c r="S61" s="35" t="s">
        <v>23</v>
      </c>
      <c r="T61" s="35" t="s">
        <v>23</v>
      </c>
      <c r="U61" s="35" t="s">
        <v>23</v>
      </c>
      <c r="V61" s="35">
        <v>525</v>
      </c>
    </row>
    <row r="62" spans="2:22">
      <c r="B62" s="36">
        <v>42925</v>
      </c>
      <c r="C62" s="36">
        <v>-3575</v>
      </c>
      <c r="D62" s="35">
        <v>229</v>
      </c>
      <c r="E62" s="35">
        <v>34.26</v>
      </c>
      <c r="F62" s="35">
        <v>8.5</v>
      </c>
      <c r="G62" s="35">
        <v>-6.45</v>
      </c>
      <c r="H62" s="35">
        <v>50</v>
      </c>
      <c r="I62" s="35">
        <v>8.5</v>
      </c>
      <c r="J62" s="35">
        <v>11.8</v>
      </c>
      <c r="K62" s="35">
        <v>25</v>
      </c>
      <c r="L62" s="35">
        <v>12200</v>
      </c>
      <c r="M62" s="35">
        <v>500</v>
      </c>
      <c r="N62" s="37">
        <v>1089.5</v>
      </c>
      <c r="O62" s="37">
        <v>2411.5500000000002</v>
      </c>
      <c r="P62" s="35">
        <v>100</v>
      </c>
      <c r="Q62" s="35" t="s">
        <v>23</v>
      </c>
      <c r="R62" s="35">
        <v>660</v>
      </c>
      <c r="S62" s="35" t="s">
        <v>23</v>
      </c>
      <c r="T62" s="35" t="s">
        <v>23</v>
      </c>
      <c r="U62" s="35" t="s">
        <v>23</v>
      </c>
      <c r="V62" s="35">
        <v>25</v>
      </c>
    </row>
    <row r="63" spans="2:22">
      <c r="B63" s="36">
        <v>11175</v>
      </c>
      <c r="C63" s="35">
        <v>-850</v>
      </c>
      <c r="D63" s="35">
        <v>154</v>
      </c>
      <c r="E63" s="35">
        <v>35.92</v>
      </c>
      <c r="F63" s="35">
        <v>8.5</v>
      </c>
      <c r="G63" s="35">
        <v>-5.2</v>
      </c>
      <c r="H63" s="35">
        <v>50</v>
      </c>
      <c r="I63" s="35">
        <v>8.6</v>
      </c>
      <c r="J63" s="35">
        <v>13.95</v>
      </c>
      <c r="K63" s="36">
        <v>3000</v>
      </c>
      <c r="L63" s="35">
        <v>12300</v>
      </c>
      <c r="M63" s="35">
        <v>500</v>
      </c>
      <c r="N63" s="37">
        <v>1189.2</v>
      </c>
      <c r="O63" s="37">
        <v>2519.0500000000002</v>
      </c>
      <c r="P63" s="35">
        <v>100</v>
      </c>
      <c r="Q63" s="35" t="s">
        <v>23</v>
      </c>
      <c r="R63" s="37">
        <v>1020</v>
      </c>
      <c r="S63" s="35" t="s">
        <v>23</v>
      </c>
      <c r="T63" s="35" t="s">
        <v>23</v>
      </c>
      <c r="U63" s="35" t="s">
        <v>23</v>
      </c>
      <c r="V63" s="35">
        <v>100</v>
      </c>
    </row>
    <row r="64" spans="2:22">
      <c r="B64" s="36">
        <v>31250</v>
      </c>
      <c r="C64" s="35">
        <v>50</v>
      </c>
      <c r="D64" s="35">
        <v>215</v>
      </c>
      <c r="E64" s="35">
        <v>37.19</v>
      </c>
      <c r="F64" s="35">
        <v>8</v>
      </c>
      <c r="G64" s="35">
        <v>-4.2</v>
      </c>
      <c r="H64" s="35">
        <v>900</v>
      </c>
      <c r="I64" s="35">
        <v>7.05</v>
      </c>
      <c r="J64" s="35">
        <v>9</v>
      </c>
      <c r="K64" s="35">
        <v>50</v>
      </c>
      <c r="L64" s="35">
        <v>12400</v>
      </c>
      <c r="M64" s="35">
        <v>500</v>
      </c>
      <c r="N64" s="37">
        <v>1286</v>
      </c>
      <c r="O64" s="37">
        <v>2625.55</v>
      </c>
      <c r="P64" s="35">
        <v>100</v>
      </c>
      <c r="Q64" s="35" t="s">
        <v>23</v>
      </c>
      <c r="R64" s="35" t="s">
        <v>23</v>
      </c>
      <c r="S64" s="35" t="s">
        <v>23</v>
      </c>
      <c r="T64" s="35" t="s">
        <v>23</v>
      </c>
      <c r="U64" s="35" t="s">
        <v>23</v>
      </c>
      <c r="V64" s="35" t="s">
        <v>23</v>
      </c>
    </row>
    <row r="65" spans="1:22">
      <c r="B65" s="36">
        <v>156400</v>
      </c>
      <c r="C65" s="36">
        <v>-3650</v>
      </c>
      <c r="D65" s="36">
        <v>2624</v>
      </c>
      <c r="E65" s="35">
        <v>36.700000000000003</v>
      </c>
      <c r="F65" s="35">
        <v>5.55</v>
      </c>
      <c r="G65" s="35">
        <v>-3.4</v>
      </c>
      <c r="H65" s="35">
        <v>50</v>
      </c>
      <c r="I65" s="35">
        <v>5.6</v>
      </c>
      <c r="J65" s="35">
        <v>5.8</v>
      </c>
      <c r="K65" s="35">
        <v>25</v>
      </c>
      <c r="L65" s="35">
        <v>12500</v>
      </c>
      <c r="M65" s="35">
        <v>25</v>
      </c>
      <c r="N65" s="37">
        <v>1820.9</v>
      </c>
      <c r="O65" s="37">
        <v>1862.75</v>
      </c>
      <c r="P65" s="35">
        <v>375</v>
      </c>
      <c r="Q65" s="35">
        <v>255</v>
      </c>
      <c r="R65" s="37">
        <v>1835</v>
      </c>
      <c r="S65" s="35" t="s">
        <v>23</v>
      </c>
      <c r="T65" s="35">
        <v>15</v>
      </c>
      <c r="U65" s="35">
        <v>50</v>
      </c>
      <c r="V65" s="36">
        <v>2800</v>
      </c>
    </row>
    <row r="66" spans="1:22">
      <c r="B66" s="36">
        <v>17475</v>
      </c>
      <c r="C66" s="35">
        <v>250</v>
      </c>
      <c r="D66" s="35">
        <v>188</v>
      </c>
      <c r="E66" s="35">
        <v>38.36</v>
      </c>
      <c r="F66" s="35">
        <v>5.7</v>
      </c>
      <c r="G66" s="35">
        <v>-2.1</v>
      </c>
      <c r="H66" s="35">
        <v>200</v>
      </c>
      <c r="I66" s="35">
        <v>5.05</v>
      </c>
      <c r="J66" s="35">
        <v>5.75</v>
      </c>
      <c r="K66" s="36">
        <v>2000</v>
      </c>
      <c r="L66" s="35">
        <v>12600</v>
      </c>
      <c r="M66" s="35">
        <v>500</v>
      </c>
      <c r="N66" s="37">
        <v>1481</v>
      </c>
      <c r="O66" s="37">
        <v>2835.5</v>
      </c>
      <c r="P66" s="35">
        <v>375</v>
      </c>
      <c r="Q66" s="35" t="s">
        <v>23</v>
      </c>
      <c r="R66" s="37">
        <v>1185</v>
      </c>
      <c r="S66" s="35" t="s">
        <v>23</v>
      </c>
      <c r="T66" s="35" t="s">
        <v>23</v>
      </c>
      <c r="U66" s="35" t="s">
        <v>23</v>
      </c>
      <c r="V66" s="35">
        <v>300</v>
      </c>
    </row>
    <row r="67" spans="1:22">
      <c r="B67" s="36">
        <v>15175</v>
      </c>
      <c r="C67" s="35">
        <v>-500</v>
      </c>
      <c r="D67" s="35">
        <v>26</v>
      </c>
      <c r="E67" s="35">
        <v>37.68</v>
      </c>
      <c r="F67" s="35">
        <v>3.8</v>
      </c>
      <c r="G67" s="35">
        <v>-1.35</v>
      </c>
      <c r="H67" s="35">
        <v>100</v>
      </c>
      <c r="I67" s="35">
        <v>3.15</v>
      </c>
      <c r="J67" s="35">
        <v>4</v>
      </c>
      <c r="K67" s="36">
        <v>1000</v>
      </c>
      <c r="L67" s="35">
        <v>12700</v>
      </c>
      <c r="M67" s="35">
        <v>500</v>
      </c>
      <c r="N67" s="37">
        <v>1578.5</v>
      </c>
      <c r="O67" s="37">
        <v>2939.25</v>
      </c>
      <c r="P67" s="35">
        <v>100</v>
      </c>
      <c r="Q67" s="35" t="s">
        <v>23</v>
      </c>
      <c r="R67" s="37">
        <v>1147</v>
      </c>
      <c r="S67" s="35" t="s">
        <v>23</v>
      </c>
      <c r="T67" s="35" t="s">
        <v>23</v>
      </c>
      <c r="U67" s="35" t="s">
        <v>23</v>
      </c>
      <c r="V67" s="36">
        <v>2250</v>
      </c>
    </row>
    <row r="68" spans="1:22">
      <c r="B68" s="36">
        <v>3775</v>
      </c>
      <c r="C68" s="35">
        <v>-25</v>
      </c>
      <c r="D68" s="35">
        <v>30</v>
      </c>
      <c r="E68" s="35">
        <v>38.31</v>
      </c>
      <c r="F68" s="35">
        <v>3.25</v>
      </c>
      <c r="G68" s="35">
        <v>-1.95</v>
      </c>
      <c r="H68" s="35">
        <v>25</v>
      </c>
      <c r="I68" s="35">
        <v>2.6</v>
      </c>
      <c r="J68" s="35">
        <v>3.8</v>
      </c>
      <c r="K68" s="35">
        <v>200</v>
      </c>
      <c r="L68" s="35">
        <v>12800</v>
      </c>
      <c r="M68" s="35">
        <v>500</v>
      </c>
      <c r="N68" s="37">
        <v>1670.5</v>
      </c>
      <c r="O68" s="37">
        <v>3042.25</v>
      </c>
      <c r="P68" s="35">
        <v>100</v>
      </c>
      <c r="Q68" s="35" t="s">
        <v>23</v>
      </c>
      <c r="R68" s="35" t="s">
        <v>23</v>
      </c>
      <c r="S68" s="35" t="s">
        <v>23</v>
      </c>
      <c r="T68" s="35" t="s">
        <v>23</v>
      </c>
      <c r="U68" s="35" t="s">
        <v>23</v>
      </c>
      <c r="V68" s="35" t="s">
        <v>23</v>
      </c>
    </row>
    <row r="69" spans="1:22">
      <c r="B69" s="36">
        <v>3950</v>
      </c>
      <c r="C69" s="35" t="s">
        <v>23</v>
      </c>
      <c r="D69" s="35">
        <v>3</v>
      </c>
      <c r="E69" s="35">
        <v>39.69</v>
      </c>
      <c r="F69" s="35">
        <v>3.25</v>
      </c>
      <c r="G69" s="35">
        <v>-0.5</v>
      </c>
      <c r="H69" s="35">
        <v>450</v>
      </c>
      <c r="I69" s="35">
        <v>1.95</v>
      </c>
      <c r="J69" s="35">
        <v>4.5</v>
      </c>
      <c r="K69" s="35">
        <v>25</v>
      </c>
      <c r="L69" s="35">
        <v>12900</v>
      </c>
      <c r="M69" s="35">
        <v>500</v>
      </c>
      <c r="N69" s="37">
        <v>1771</v>
      </c>
      <c r="O69" s="37">
        <v>3144.6</v>
      </c>
      <c r="P69" s="35">
        <v>100</v>
      </c>
      <c r="Q69" s="35" t="s">
        <v>23</v>
      </c>
      <c r="R69" s="35" t="s">
        <v>23</v>
      </c>
      <c r="S69" s="35" t="s">
        <v>23</v>
      </c>
      <c r="T69" s="35" t="s">
        <v>23</v>
      </c>
      <c r="U69" s="35" t="s">
        <v>23</v>
      </c>
      <c r="V69" s="35" t="s">
        <v>23</v>
      </c>
    </row>
    <row r="70" spans="1:22">
      <c r="B70" s="36">
        <v>44075</v>
      </c>
      <c r="C70" s="35">
        <v>350</v>
      </c>
      <c r="D70" s="35">
        <v>358</v>
      </c>
      <c r="E70" s="35">
        <v>41.36</v>
      </c>
      <c r="F70" s="35">
        <v>3.45</v>
      </c>
      <c r="G70" s="35">
        <v>-0.6</v>
      </c>
      <c r="H70" s="35">
        <v>125</v>
      </c>
      <c r="I70" s="35">
        <v>3.3</v>
      </c>
      <c r="J70" s="35">
        <v>3.45</v>
      </c>
      <c r="K70" s="35">
        <v>75</v>
      </c>
      <c r="L70" s="35">
        <v>13000</v>
      </c>
      <c r="M70" s="35">
        <v>25</v>
      </c>
      <c r="N70" s="37">
        <v>2307.25</v>
      </c>
      <c r="O70" s="37">
        <v>2359.4</v>
      </c>
      <c r="P70" s="35">
        <v>25</v>
      </c>
      <c r="Q70" s="35">
        <v>-10</v>
      </c>
      <c r="R70" s="37">
        <v>2050</v>
      </c>
      <c r="S70" s="35" t="s">
        <v>23</v>
      </c>
      <c r="T70" s="35">
        <v>4</v>
      </c>
      <c r="U70" s="35">
        <v>100</v>
      </c>
      <c r="V70" s="36">
        <v>1250</v>
      </c>
    </row>
    <row r="71" spans="1:22">
      <c r="B71" s="36">
        <v>4300</v>
      </c>
      <c r="C71" s="35">
        <v>-200</v>
      </c>
      <c r="D71" s="35">
        <v>12</v>
      </c>
      <c r="E71" s="35">
        <v>40</v>
      </c>
      <c r="F71" s="35">
        <v>2</v>
      </c>
      <c r="G71" s="35">
        <v>-1</v>
      </c>
      <c r="H71" s="35">
        <v>500</v>
      </c>
      <c r="I71" s="35">
        <v>1.5</v>
      </c>
      <c r="J71" s="35">
        <v>2.8</v>
      </c>
      <c r="K71" s="35">
        <v>100</v>
      </c>
      <c r="L71" s="35">
        <v>13100</v>
      </c>
      <c r="M71" s="35">
        <v>500</v>
      </c>
      <c r="N71" s="37">
        <v>1876</v>
      </c>
      <c r="O71" s="37">
        <v>3347.8</v>
      </c>
      <c r="P71" s="35">
        <v>100</v>
      </c>
      <c r="Q71" s="35" t="s">
        <v>23</v>
      </c>
      <c r="R71" s="35" t="s">
        <v>23</v>
      </c>
      <c r="S71" s="35" t="s">
        <v>23</v>
      </c>
      <c r="T71" s="35" t="s">
        <v>23</v>
      </c>
      <c r="U71" s="35" t="s">
        <v>23</v>
      </c>
      <c r="V71" s="35" t="s">
        <v>23</v>
      </c>
    </row>
    <row r="72" spans="1:22">
      <c r="B72" s="35">
        <v>950</v>
      </c>
      <c r="C72" s="35">
        <v>-550</v>
      </c>
      <c r="D72" s="35">
        <v>25</v>
      </c>
      <c r="E72" s="35">
        <v>40.39</v>
      </c>
      <c r="F72" s="35">
        <v>1.65</v>
      </c>
      <c r="G72" s="35">
        <v>-3.8</v>
      </c>
      <c r="H72" s="35">
        <v>500</v>
      </c>
      <c r="I72" s="35">
        <v>1.55</v>
      </c>
      <c r="J72" s="35">
        <v>3.7</v>
      </c>
      <c r="K72" s="35">
        <v>75</v>
      </c>
      <c r="L72" s="35">
        <v>13200</v>
      </c>
      <c r="M72" s="36">
        <v>1000</v>
      </c>
      <c r="N72" s="37">
        <v>1320.35</v>
      </c>
      <c r="O72" s="37">
        <v>3444.85</v>
      </c>
      <c r="P72" s="35">
        <v>100</v>
      </c>
      <c r="Q72" s="35" t="s">
        <v>23</v>
      </c>
      <c r="R72" s="35" t="s">
        <v>23</v>
      </c>
      <c r="S72" s="35" t="s">
        <v>23</v>
      </c>
      <c r="T72" s="35" t="s">
        <v>23</v>
      </c>
      <c r="U72" s="35" t="s">
        <v>23</v>
      </c>
      <c r="V72" s="35" t="s">
        <v>23</v>
      </c>
    </row>
    <row r="74" spans="1:22">
      <c r="A74" s="35" t="s">
        <v>15</v>
      </c>
    </row>
    <row r="75" spans="1:22">
      <c r="A75" s="35" t="s">
        <v>16</v>
      </c>
    </row>
    <row r="76" spans="1:22">
      <c r="A76" s="35" t="s">
        <v>24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2:U89"/>
  <sheetViews>
    <sheetView workbookViewId="0">
      <pane ySplit="5" topLeftCell="A6" activePane="bottomLeft" state="frozen"/>
      <selection pane="bottomLeft" activeCell="O42" sqref="O42"/>
    </sheetView>
  </sheetViews>
  <sheetFormatPr defaultRowHeight="12.75"/>
  <cols>
    <col min="1" max="1" width="7.42578125" style="35" customWidth="1"/>
    <col min="2" max="2" width="10.7109375" style="35" bestFit="1" customWidth="1"/>
    <col min="3" max="4" width="8.5703125" style="35" bestFit="1" customWidth="1"/>
    <col min="5" max="5" width="15.5703125" style="35" bestFit="1" customWidth="1"/>
    <col min="6" max="6" width="15.28515625" style="35" bestFit="1" customWidth="1"/>
    <col min="7" max="7" width="9.140625" style="35"/>
    <col min="8" max="12" width="0" style="35" hidden="1" customWidth="1"/>
    <col min="13" max="13" width="10.7109375" style="35" bestFit="1" customWidth="1"/>
    <col min="14" max="15" width="9.140625" style="35"/>
    <col min="16" max="16" width="15.5703125" style="35" bestFit="1" customWidth="1"/>
    <col min="17" max="17" width="15.28515625" style="35" bestFit="1" customWidth="1"/>
    <col min="18" max="18" width="9.140625" style="35"/>
    <col min="19" max="19" width="9.85546875" style="35" bestFit="1" customWidth="1"/>
    <col min="20" max="20" width="8.7109375" style="35" bestFit="1" customWidth="1"/>
    <col min="21" max="21" width="9.5703125" style="35" bestFit="1" customWidth="1"/>
    <col min="22" max="16384" width="9.140625" style="35"/>
  </cols>
  <sheetData>
    <row r="2" spans="2:21">
      <c r="B2" s="35" t="str">
        <f>MID(Input12!B1,28,9)</f>
        <v xml:space="preserve"> 10583.05</v>
      </c>
    </row>
    <row r="3" spans="2:21">
      <c r="B3" s="35" t="str">
        <f>RIGHT(B2,9)</f>
        <v xml:space="preserve"> 10583.05</v>
      </c>
      <c r="C3" s="35">
        <f>MOD(B3,100)</f>
        <v>83.049999999999272</v>
      </c>
      <c r="D3" s="35">
        <f>B3-C3</f>
        <v>10500</v>
      </c>
    </row>
    <row r="5" spans="2:21">
      <c r="B5" s="35" t="s">
        <v>12</v>
      </c>
      <c r="C5" s="35" t="s">
        <v>25</v>
      </c>
      <c r="D5" s="35" t="s">
        <v>26</v>
      </c>
      <c r="E5" s="35" t="s">
        <v>27</v>
      </c>
      <c r="F5" s="35" t="s">
        <v>28</v>
      </c>
      <c r="M5" s="35" t="s">
        <v>12</v>
      </c>
      <c r="N5" s="35" t="s">
        <v>25</v>
      </c>
      <c r="O5" s="35" t="s">
        <v>26</v>
      </c>
      <c r="P5" s="35" t="s">
        <v>27</v>
      </c>
      <c r="Q5" s="35" t="s">
        <v>28</v>
      </c>
      <c r="R5" s="35" t="s">
        <v>41</v>
      </c>
      <c r="S5" s="35" t="s">
        <v>42</v>
      </c>
      <c r="T5" s="35" t="s">
        <v>37</v>
      </c>
      <c r="U5" s="35" t="s">
        <v>40</v>
      </c>
    </row>
    <row r="6" spans="2:21">
      <c r="B6" s="35">
        <f>B7-100</f>
        <v>10000</v>
      </c>
      <c r="C6" s="35">
        <f>VLOOKUP(B6,M:Q,2)</f>
        <v>18325</v>
      </c>
      <c r="D6" s="35">
        <f>VLOOKUP(B6,M:Q,3,FALSE)</f>
        <v>183800</v>
      </c>
      <c r="E6" s="35">
        <f>VLOOKUP(B6,M:Q,4,FALSE)</f>
        <v>-1175</v>
      </c>
      <c r="F6" s="35">
        <f>VLOOKUP(B6,M:Q,5,FALSE)</f>
        <v>14650</v>
      </c>
      <c r="M6" s="35">
        <f>Input12!L11</f>
        <v>7100</v>
      </c>
      <c r="N6" s="36" t="str">
        <f>Input12!B11</f>
        <v>-</v>
      </c>
      <c r="O6" s="36" t="str">
        <f>Input12!V11</f>
        <v>-</v>
      </c>
      <c r="P6" s="36" t="str">
        <f>Input12!C11</f>
        <v>-</v>
      </c>
      <c r="Q6" s="36" t="str">
        <f>Input12!U11</f>
        <v>-</v>
      </c>
      <c r="R6" s="37" t="str">
        <f>Input12!F11</f>
        <v>-</v>
      </c>
      <c r="S6" s="35" t="str">
        <f>Input12!G11</f>
        <v>-</v>
      </c>
      <c r="T6" s="35" t="str">
        <f>Input12!R11</f>
        <v>-</v>
      </c>
      <c r="U6" s="35" t="str">
        <f>Input12!Q11</f>
        <v>-</v>
      </c>
    </row>
    <row r="7" spans="2:21">
      <c r="B7" s="35">
        <f>B8-100</f>
        <v>10100</v>
      </c>
      <c r="C7" s="35">
        <f t="shared" ref="C7:C16" si="0">VLOOKUP(B7,M:Q,2)</f>
        <v>250</v>
      </c>
      <c r="D7" s="35">
        <f>VLOOKUP(B7,M:Q,3,FALSE)</f>
        <v>16775</v>
      </c>
      <c r="E7" s="35" t="str">
        <f>VLOOKUP(B7,M:Q,4,FALSE)</f>
        <v>-</v>
      </c>
      <c r="F7" s="35">
        <f>VLOOKUP(B7,M:Q,5,FALSE)</f>
        <v>2575</v>
      </c>
      <c r="M7" s="35">
        <f>Input12!L12</f>
        <v>7200</v>
      </c>
      <c r="N7" s="36" t="str">
        <f>Input12!B12</f>
        <v>-</v>
      </c>
      <c r="O7" s="36" t="str">
        <f>Input12!V12</f>
        <v>-</v>
      </c>
      <c r="P7" s="36" t="str">
        <f>Input12!C12</f>
        <v>-</v>
      </c>
      <c r="Q7" s="36" t="str">
        <f>Input12!U12</f>
        <v>-</v>
      </c>
      <c r="R7" s="37" t="str">
        <f>Input12!F12</f>
        <v>-</v>
      </c>
      <c r="S7" s="35" t="str">
        <f>Input12!G12</f>
        <v>-</v>
      </c>
      <c r="T7" s="35" t="str">
        <f>Input12!R12</f>
        <v>-</v>
      </c>
      <c r="U7" s="35" t="str">
        <f>Input12!Q12</f>
        <v>-</v>
      </c>
    </row>
    <row r="8" spans="2:21">
      <c r="B8" s="35">
        <f>B9-100</f>
        <v>10200</v>
      </c>
      <c r="C8" s="35">
        <f t="shared" si="0"/>
        <v>2475</v>
      </c>
      <c r="D8" s="35">
        <f t="shared" ref="D8:D16" si="1">VLOOKUP(B8,M:Q,3,FALSE)</f>
        <v>33225</v>
      </c>
      <c r="E8" s="35">
        <f t="shared" ref="E8:E16" si="2">VLOOKUP(B8,M:Q,4,FALSE)</f>
        <v>1425</v>
      </c>
      <c r="F8" s="35">
        <f t="shared" ref="F8:F16" si="3">VLOOKUP(B8,M:Q,5,FALSE)</f>
        <v>4650</v>
      </c>
      <c r="M8" s="35">
        <f>Input12!L13</f>
        <v>7300</v>
      </c>
      <c r="N8" s="36" t="str">
        <f>Input12!B13</f>
        <v>-</v>
      </c>
      <c r="O8" s="36" t="str">
        <f>Input12!V13</f>
        <v>-</v>
      </c>
      <c r="P8" s="36" t="str">
        <f>Input12!C13</f>
        <v>-</v>
      </c>
      <c r="Q8" s="36" t="str">
        <f>Input12!U13</f>
        <v>-</v>
      </c>
      <c r="R8" s="37" t="str">
        <f>Input12!F13</f>
        <v>-</v>
      </c>
      <c r="S8" s="35" t="str">
        <f>Input12!G13</f>
        <v>-</v>
      </c>
      <c r="T8" s="35" t="str">
        <f>Input12!R13</f>
        <v>-</v>
      </c>
      <c r="U8" s="35" t="str">
        <f>Input12!Q13</f>
        <v>-</v>
      </c>
    </row>
    <row r="9" spans="2:21">
      <c r="B9" s="35">
        <f>B10-100</f>
        <v>10300</v>
      </c>
      <c r="C9" s="35">
        <f t="shared" si="0"/>
        <v>1100</v>
      </c>
      <c r="D9" s="35">
        <f t="shared" si="1"/>
        <v>30300</v>
      </c>
      <c r="E9" s="35" t="str">
        <f t="shared" si="2"/>
        <v>-</v>
      </c>
      <c r="F9" s="35">
        <f t="shared" si="3"/>
        <v>5475</v>
      </c>
      <c r="M9" s="35">
        <f>Input12!L14</f>
        <v>7400</v>
      </c>
      <c r="N9" s="36" t="str">
        <f>Input12!B14</f>
        <v>-</v>
      </c>
      <c r="O9" s="36" t="str">
        <f>Input12!V14</f>
        <v>-</v>
      </c>
      <c r="P9" s="36" t="str">
        <f>Input12!C14</f>
        <v>-</v>
      </c>
      <c r="Q9" s="36" t="str">
        <f>Input12!U14</f>
        <v>-</v>
      </c>
      <c r="R9" s="37" t="str">
        <f>Input12!F14</f>
        <v>-</v>
      </c>
      <c r="S9" s="35" t="str">
        <f>Input12!G14</f>
        <v>-</v>
      </c>
      <c r="T9" s="35" t="str">
        <f>Input12!R14</f>
        <v>-</v>
      </c>
      <c r="U9" s="35" t="str">
        <f>Input12!Q14</f>
        <v>-</v>
      </c>
    </row>
    <row r="10" spans="2:21">
      <c r="B10" s="35">
        <f>B11-100</f>
        <v>10400</v>
      </c>
      <c r="C10" s="35">
        <f t="shared" si="0"/>
        <v>2175</v>
      </c>
      <c r="D10" s="35">
        <f t="shared" si="1"/>
        <v>33550</v>
      </c>
      <c r="E10" s="35">
        <f t="shared" si="2"/>
        <v>25</v>
      </c>
      <c r="F10" s="35">
        <f t="shared" si="3"/>
        <v>6725</v>
      </c>
      <c r="M10" s="35">
        <f>Input12!L15</f>
        <v>7500</v>
      </c>
      <c r="N10" s="36" t="str">
        <f>Input12!B15</f>
        <v>-</v>
      </c>
      <c r="O10" s="36">
        <f>Input12!V15</f>
        <v>25</v>
      </c>
      <c r="P10" s="36" t="str">
        <f>Input12!C15</f>
        <v>-</v>
      </c>
      <c r="Q10" s="36" t="str">
        <f>Input12!U15</f>
        <v>-</v>
      </c>
      <c r="R10" s="37" t="str">
        <f>Input12!F15</f>
        <v>-</v>
      </c>
      <c r="S10" s="35" t="str">
        <f>Input12!G15</f>
        <v>-</v>
      </c>
      <c r="T10" s="35">
        <f>Input12!R15</f>
        <v>3</v>
      </c>
      <c r="U10" s="35" t="str">
        <f>Input12!Q15</f>
        <v>-</v>
      </c>
    </row>
    <row r="11" spans="2:21">
      <c r="B11" s="35">
        <f>D3</f>
        <v>10500</v>
      </c>
      <c r="C11" s="35">
        <f t="shared" si="0"/>
        <v>21125</v>
      </c>
      <c r="D11" s="35">
        <f t="shared" si="1"/>
        <v>162675</v>
      </c>
      <c r="E11" s="35">
        <f t="shared" si="2"/>
        <v>1975</v>
      </c>
      <c r="F11" s="35">
        <f t="shared" si="3"/>
        <v>11850</v>
      </c>
      <c r="M11" s="35">
        <f>Input12!L16</f>
        <v>7600</v>
      </c>
      <c r="N11" s="36" t="str">
        <f>Input12!B16</f>
        <v>-</v>
      </c>
      <c r="O11" s="36" t="str">
        <f>Input12!V16</f>
        <v>-</v>
      </c>
      <c r="P11" s="36" t="str">
        <f>Input12!C16</f>
        <v>-</v>
      </c>
      <c r="Q11" s="36" t="str">
        <f>Input12!U16</f>
        <v>-</v>
      </c>
      <c r="R11" s="37" t="str">
        <f>Input12!F16</f>
        <v>-</v>
      </c>
      <c r="S11" s="35" t="str">
        <f>Input12!G16</f>
        <v>-</v>
      </c>
      <c r="T11" s="35" t="str">
        <f>Input12!R16</f>
        <v>-</v>
      </c>
      <c r="U11" s="35" t="str">
        <f>Input12!Q16</f>
        <v>-</v>
      </c>
    </row>
    <row r="12" spans="2:21">
      <c r="B12" s="35">
        <f>B11+100</f>
        <v>10600</v>
      </c>
      <c r="C12" s="35">
        <f t="shared" si="0"/>
        <v>12750</v>
      </c>
      <c r="D12" s="35">
        <f t="shared" si="1"/>
        <v>84850</v>
      </c>
      <c r="E12" s="35">
        <f t="shared" si="2"/>
        <v>-19500</v>
      </c>
      <c r="F12" s="35">
        <f t="shared" si="3"/>
        <v>34350</v>
      </c>
      <c r="M12" s="35">
        <f>Input12!L17</f>
        <v>7700</v>
      </c>
      <c r="N12" s="36" t="str">
        <f>Input12!B17</f>
        <v>-</v>
      </c>
      <c r="O12" s="36" t="str">
        <f>Input12!V17</f>
        <v>-</v>
      </c>
      <c r="P12" s="36" t="str">
        <f>Input12!C17</f>
        <v>-</v>
      </c>
      <c r="Q12" s="36" t="str">
        <f>Input12!U17</f>
        <v>-</v>
      </c>
      <c r="R12" s="37" t="str">
        <f>Input12!F17</f>
        <v>-</v>
      </c>
      <c r="S12" s="35" t="str">
        <f>Input12!G17</f>
        <v>-</v>
      </c>
      <c r="T12" s="35" t="str">
        <f>Input12!R17</f>
        <v>-</v>
      </c>
      <c r="U12" s="35" t="str">
        <f>Input12!Q17</f>
        <v>-</v>
      </c>
    </row>
    <row r="13" spans="2:21">
      <c r="B13" s="35">
        <f>B12+100</f>
        <v>10700</v>
      </c>
      <c r="C13" s="35">
        <f t="shared" si="0"/>
        <v>38775</v>
      </c>
      <c r="D13" s="35">
        <f t="shared" si="1"/>
        <v>90550</v>
      </c>
      <c r="E13" s="35">
        <f t="shared" si="2"/>
        <v>32025</v>
      </c>
      <c r="F13" s="35">
        <f t="shared" si="3"/>
        <v>14575</v>
      </c>
      <c r="M13" s="35">
        <f>Input12!L18</f>
        <v>7800</v>
      </c>
      <c r="N13" s="36" t="str">
        <f>Input12!B18</f>
        <v>-</v>
      </c>
      <c r="O13" s="36" t="str">
        <f>Input12!V18</f>
        <v>-</v>
      </c>
      <c r="P13" s="36" t="str">
        <f>Input12!C18</f>
        <v>-</v>
      </c>
      <c r="Q13" s="36" t="str">
        <f>Input12!U18</f>
        <v>-</v>
      </c>
      <c r="R13" s="37" t="str">
        <f>Input12!F18</f>
        <v>-</v>
      </c>
      <c r="S13" s="35" t="str">
        <f>Input12!G18</f>
        <v>-</v>
      </c>
      <c r="T13" s="35" t="str">
        <f>Input12!R18</f>
        <v>-</v>
      </c>
      <c r="U13" s="35" t="str">
        <f>Input12!Q18</f>
        <v>-</v>
      </c>
    </row>
    <row r="14" spans="2:21">
      <c r="B14" s="35">
        <f>B13+100</f>
        <v>10800</v>
      </c>
      <c r="C14" s="35">
        <f t="shared" si="0"/>
        <v>58425</v>
      </c>
      <c r="D14" s="35">
        <f t="shared" si="1"/>
        <v>62325</v>
      </c>
      <c r="E14" s="35">
        <f t="shared" si="2"/>
        <v>6775</v>
      </c>
      <c r="F14" s="35">
        <f t="shared" si="3"/>
        <v>-18325</v>
      </c>
      <c r="M14" s="35">
        <f>Input12!L19</f>
        <v>7900</v>
      </c>
      <c r="N14" s="36" t="str">
        <f>Input12!B19</f>
        <v>-</v>
      </c>
      <c r="O14" s="36" t="str">
        <f>Input12!V19</f>
        <v>-</v>
      </c>
      <c r="P14" s="36" t="str">
        <f>Input12!C19</f>
        <v>-</v>
      </c>
      <c r="Q14" s="36" t="str">
        <f>Input12!U19</f>
        <v>-</v>
      </c>
      <c r="R14" s="37" t="str">
        <f>Input12!F19</f>
        <v>-</v>
      </c>
      <c r="S14" s="35" t="str">
        <f>Input12!G19</f>
        <v>-</v>
      </c>
      <c r="T14" s="35" t="str">
        <f>Input12!R19</f>
        <v>-</v>
      </c>
      <c r="U14" s="35" t="str">
        <f>Input12!Q19</f>
        <v>-</v>
      </c>
    </row>
    <row r="15" spans="2:21">
      <c r="B15" s="35">
        <f>B14+100</f>
        <v>10900</v>
      </c>
      <c r="C15" s="35">
        <f t="shared" si="0"/>
        <v>34575</v>
      </c>
      <c r="D15" s="35">
        <f t="shared" si="1"/>
        <v>42400</v>
      </c>
      <c r="E15" s="35">
        <f t="shared" si="2"/>
        <v>11350</v>
      </c>
      <c r="F15" s="35">
        <f t="shared" si="3"/>
        <v>-3975</v>
      </c>
      <c r="M15" s="35">
        <f>Input12!L20</f>
        <v>8000</v>
      </c>
      <c r="N15" s="36">
        <f>Input12!B20</f>
        <v>700</v>
      </c>
      <c r="O15" s="36">
        <f>Input12!V20</f>
        <v>1050</v>
      </c>
      <c r="P15" s="36" t="str">
        <f>Input12!C20</f>
        <v>-</v>
      </c>
      <c r="Q15" s="36" t="str">
        <f>Input12!U20</f>
        <v>-</v>
      </c>
      <c r="R15" s="37">
        <f>Input12!F20</f>
        <v>3100</v>
      </c>
      <c r="S15" s="35">
        <f>Input12!G20</f>
        <v>-25</v>
      </c>
      <c r="T15" s="35">
        <f>Input12!R20</f>
        <v>0.5</v>
      </c>
      <c r="U15" s="35">
        <f>Input12!Q20</f>
        <v>-0.65</v>
      </c>
    </row>
    <row r="16" spans="2:21">
      <c r="B16" s="35">
        <f>B15+100</f>
        <v>11000</v>
      </c>
      <c r="C16" s="35">
        <f t="shared" si="0"/>
        <v>267725</v>
      </c>
      <c r="D16" s="35">
        <f t="shared" si="1"/>
        <v>101425</v>
      </c>
      <c r="E16" s="35">
        <f t="shared" si="2"/>
        <v>115100</v>
      </c>
      <c r="F16" s="35">
        <f t="shared" si="3"/>
        <v>-38975</v>
      </c>
      <c r="M16" s="35">
        <f>Input12!L21</f>
        <v>8100</v>
      </c>
      <c r="N16" s="36" t="str">
        <f>Input12!B21</f>
        <v>-</v>
      </c>
      <c r="O16" s="36" t="str">
        <f>Input12!V21</f>
        <v>-</v>
      </c>
      <c r="P16" s="36" t="str">
        <f>Input12!C21</f>
        <v>-</v>
      </c>
      <c r="Q16" s="36" t="str">
        <f>Input12!U21</f>
        <v>-</v>
      </c>
      <c r="R16" s="37" t="str">
        <f>Input12!F21</f>
        <v>-</v>
      </c>
      <c r="S16" s="35" t="str">
        <f>Input12!G21</f>
        <v>-</v>
      </c>
      <c r="T16" s="35" t="str">
        <f>Input12!R21</f>
        <v>-</v>
      </c>
      <c r="U16" s="35" t="str">
        <f>Input12!Q21</f>
        <v>-</v>
      </c>
    </row>
    <row r="17" spans="13:21">
      <c r="M17" s="35">
        <f>Input12!L22</f>
        <v>8200</v>
      </c>
      <c r="N17" s="36" t="str">
        <f>Input12!B22</f>
        <v>-</v>
      </c>
      <c r="O17" s="36" t="str">
        <f>Input12!V22</f>
        <v>-</v>
      </c>
      <c r="P17" s="36" t="str">
        <f>Input12!C22</f>
        <v>-</v>
      </c>
      <c r="Q17" s="36" t="str">
        <f>Input12!U22</f>
        <v>-</v>
      </c>
      <c r="R17" s="37" t="str">
        <f>Input12!F22</f>
        <v>-</v>
      </c>
      <c r="S17" s="35" t="str">
        <f>Input12!G22</f>
        <v>-</v>
      </c>
      <c r="T17" s="35" t="str">
        <f>Input12!R22</f>
        <v>-</v>
      </c>
      <c r="U17" s="35" t="str">
        <f>Input12!Q22</f>
        <v>-</v>
      </c>
    </row>
    <row r="18" spans="13:21">
      <c r="M18" s="35">
        <f>Input12!L23</f>
        <v>8300</v>
      </c>
      <c r="N18" s="36" t="str">
        <f>Input12!B23</f>
        <v>-</v>
      </c>
      <c r="O18" s="36" t="str">
        <f>Input12!V23</f>
        <v>-</v>
      </c>
      <c r="P18" s="36" t="str">
        <f>Input12!C23</f>
        <v>-</v>
      </c>
      <c r="Q18" s="36" t="str">
        <f>Input12!U23</f>
        <v>-</v>
      </c>
      <c r="R18" s="37" t="str">
        <f>Input12!F23</f>
        <v>-</v>
      </c>
      <c r="S18" s="35" t="str">
        <f>Input12!G23</f>
        <v>-</v>
      </c>
      <c r="T18" s="35" t="str">
        <f>Input12!R23</f>
        <v>-</v>
      </c>
      <c r="U18" s="35" t="str">
        <f>Input12!Q23</f>
        <v>-</v>
      </c>
    </row>
    <row r="19" spans="13:21">
      <c r="M19" s="35">
        <f>Input12!L24</f>
        <v>8400</v>
      </c>
      <c r="N19" s="36" t="str">
        <f>Input12!B24</f>
        <v>-</v>
      </c>
      <c r="O19" s="36" t="str">
        <f>Input12!V24</f>
        <v>-</v>
      </c>
      <c r="P19" s="36" t="str">
        <f>Input12!C24</f>
        <v>-</v>
      </c>
      <c r="Q19" s="36" t="str">
        <f>Input12!U24</f>
        <v>-</v>
      </c>
      <c r="R19" s="37" t="str">
        <f>Input12!F24</f>
        <v>-</v>
      </c>
      <c r="S19" s="35" t="str">
        <f>Input12!G24</f>
        <v>-</v>
      </c>
      <c r="T19" s="35" t="str">
        <f>Input12!R24</f>
        <v>-</v>
      </c>
      <c r="U19" s="35" t="str">
        <f>Input12!Q24</f>
        <v>-</v>
      </c>
    </row>
    <row r="20" spans="13:21">
      <c r="M20" s="35">
        <f>Input12!L25</f>
        <v>8500</v>
      </c>
      <c r="N20" s="36" t="str">
        <f>Input12!B25</f>
        <v>-</v>
      </c>
      <c r="O20" s="36">
        <f>Input12!V25</f>
        <v>2500</v>
      </c>
      <c r="P20" s="36" t="str">
        <f>Input12!C25</f>
        <v>-</v>
      </c>
      <c r="Q20" s="36" t="str">
        <f>Input12!U25</f>
        <v>-</v>
      </c>
      <c r="R20" s="37" t="str">
        <f>Input12!F25</f>
        <v>-</v>
      </c>
      <c r="S20" s="35" t="str">
        <f>Input12!G25</f>
        <v>-</v>
      </c>
      <c r="T20" s="35">
        <f>Input12!R25</f>
        <v>2.2000000000000002</v>
      </c>
      <c r="U20" s="35" t="str">
        <f>Input12!Q25</f>
        <v>-</v>
      </c>
    </row>
    <row r="21" spans="13:21">
      <c r="M21" s="35">
        <f>Input12!L26</f>
        <v>8600</v>
      </c>
      <c r="N21" s="36" t="str">
        <f>Input12!B26</f>
        <v>-</v>
      </c>
      <c r="O21" s="36" t="str">
        <f>Input12!V26</f>
        <v>-</v>
      </c>
      <c r="P21" s="36" t="str">
        <f>Input12!C26</f>
        <v>-</v>
      </c>
      <c r="Q21" s="36" t="str">
        <f>Input12!U26</f>
        <v>-</v>
      </c>
      <c r="R21" s="37" t="str">
        <f>Input12!F26</f>
        <v>-</v>
      </c>
      <c r="S21" s="35" t="str">
        <f>Input12!G26</f>
        <v>-</v>
      </c>
      <c r="T21" s="35" t="str">
        <f>Input12!R26</f>
        <v>-</v>
      </c>
      <c r="U21" s="35" t="str">
        <f>Input12!Q26</f>
        <v>-</v>
      </c>
    </row>
    <row r="22" spans="13:21">
      <c r="M22" s="35">
        <f>Input12!L27</f>
        <v>8700</v>
      </c>
      <c r="N22" s="36" t="str">
        <f>Input12!B27</f>
        <v>-</v>
      </c>
      <c r="O22" s="36" t="str">
        <f>Input12!V27</f>
        <v>-</v>
      </c>
      <c r="P22" s="36" t="str">
        <f>Input12!C27</f>
        <v>-</v>
      </c>
      <c r="Q22" s="36" t="str">
        <f>Input12!U27</f>
        <v>-</v>
      </c>
      <c r="R22" s="37" t="str">
        <f>Input12!F27</f>
        <v>-</v>
      </c>
      <c r="S22" s="35" t="str">
        <f>Input12!G27</f>
        <v>-</v>
      </c>
      <c r="T22" s="35" t="str">
        <f>Input12!R27</f>
        <v>-</v>
      </c>
      <c r="U22" s="35" t="str">
        <f>Input12!Q27</f>
        <v>-</v>
      </c>
    </row>
    <row r="23" spans="13:21">
      <c r="M23" s="35">
        <f>Input12!L28</f>
        <v>8800</v>
      </c>
      <c r="N23" s="36">
        <f>Input12!B28</f>
        <v>25</v>
      </c>
      <c r="O23" s="36">
        <f>Input12!V28</f>
        <v>25</v>
      </c>
      <c r="P23" s="36" t="str">
        <f>Input12!C28</f>
        <v>-</v>
      </c>
      <c r="Q23" s="36" t="str">
        <f>Input12!U28</f>
        <v>-</v>
      </c>
      <c r="R23" s="37">
        <f>Input12!F28</f>
        <v>2568</v>
      </c>
      <c r="S23" s="35" t="str">
        <f>Input12!G28</f>
        <v>-</v>
      </c>
      <c r="T23" s="35">
        <f>Input12!R28</f>
        <v>2</v>
      </c>
      <c r="U23" s="35" t="str">
        <f>Input12!Q28</f>
        <v>-</v>
      </c>
    </row>
    <row r="24" spans="13:21">
      <c r="M24" s="35">
        <f>Input12!L29</f>
        <v>8900</v>
      </c>
      <c r="N24" s="36" t="str">
        <f>Input12!B29</f>
        <v>-</v>
      </c>
      <c r="O24" s="36" t="str">
        <f>Input12!V29</f>
        <v>-</v>
      </c>
      <c r="P24" s="36" t="str">
        <f>Input12!C29</f>
        <v>-</v>
      </c>
      <c r="Q24" s="36" t="str">
        <f>Input12!U29</f>
        <v>-</v>
      </c>
      <c r="R24" s="37" t="str">
        <f>Input12!F29</f>
        <v>-</v>
      </c>
      <c r="S24" s="35" t="str">
        <f>Input12!G29</f>
        <v>-</v>
      </c>
      <c r="T24" s="35" t="str">
        <f>Input12!R29</f>
        <v>-</v>
      </c>
      <c r="U24" s="35" t="str">
        <f>Input12!Q29</f>
        <v>-</v>
      </c>
    </row>
    <row r="25" spans="13:21">
      <c r="M25" s="35">
        <f>Input12!L30</f>
        <v>9000</v>
      </c>
      <c r="N25" s="36">
        <f>Input12!B30</f>
        <v>8625</v>
      </c>
      <c r="O25" s="36">
        <f>Input12!V30</f>
        <v>44700</v>
      </c>
      <c r="P25" s="36">
        <f>Input12!C30</f>
        <v>150</v>
      </c>
      <c r="Q25" s="36">
        <f>Input12!U30</f>
        <v>-5100</v>
      </c>
      <c r="R25" s="37">
        <f>Input12!F30</f>
        <v>1620</v>
      </c>
      <c r="S25" s="35">
        <f>Input12!G30</f>
        <v>-320</v>
      </c>
      <c r="T25" s="35">
        <f>Input12!R30</f>
        <v>8.25</v>
      </c>
      <c r="U25" s="35">
        <f>Input12!Q30</f>
        <v>2.2999999999999998</v>
      </c>
    </row>
    <row r="26" spans="13:21">
      <c r="M26" s="35">
        <f>Input12!L31</f>
        <v>9100</v>
      </c>
      <c r="N26" s="36" t="str">
        <f>Input12!B31</f>
        <v>-</v>
      </c>
      <c r="O26" s="36" t="str">
        <f>Input12!V31</f>
        <v>-</v>
      </c>
      <c r="P26" s="36" t="str">
        <f>Input12!C31</f>
        <v>-</v>
      </c>
      <c r="Q26" s="36" t="str">
        <f>Input12!U31</f>
        <v>-</v>
      </c>
      <c r="R26" s="37" t="str">
        <f>Input12!F31</f>
        <v>-</v>
      </c>
      <c r="S26" s="35" t="str">
        <f>Input12!G31</f>
        <v>-</v>
      </c>
      <c r="T26" s="35" t="str">
        <f>Input12!R31</f>
        <v>-</v>
      </c>
      <c r="U26" s="35" t="str">
        <f>Input12!Q31</f>
        <v>-</v>
      </c>
    </row>
    <row r="27" spans="13:21">
      <c r="M27" s="35">
        <f>Input12!L32</f>
        <v>9200</v>
      </c>
      <c r="N27" s="36">
        <f>Input12!B32</f>
        <v>25</v>
      </c>
      <c r="O27" s="36">
        <f>Input12!V32</f>
        <v>50</v>
      </c>
      <c r="P27" s="36" t="str">
        <f>Input12!C32</f>
        <v>-</v>
      </c>
      <c r="Q27" s="36" t="str">
        <f>Input12!U32</f>
        <v>-</v>
      </c>
      <c r="R27" s="37">
        <f>Input12!F32</f>
        <v>2178</v>
      </c>
      <c r="S27" s="35" t="str">
        <f>Input12!G32</f>
        <v>-</v>
      </c>
      <c r="T27" s="35">
        <f>Input12!R32</f>
        <v>10</v>
      </c>
      <c r="U27" s="35" t="str">
        <f>Input12!Q32</f>
        <v>-</v>
      </c>
    </row>
    <row r="28" spans="13:21">
      <c r="M28" s="35">
        <f>Input12!L33</f>
        <v>9300</v>
      </c>
      <c r="N28" s="36" t="str">
        <f>Input12!B33</f>
        <v>-</v>
      </c>
      <c r="O28" s="36">
        <f>Input12!V33</f>
        <v>100</v>
      </c>
      <c r="P28" s="36" t="str">
        <f>Input12!C33</f>
        <v>-</v>
      </c>
      <c r="Q28" s="36" t="str">
        <f>Input12!U33</f>
        <v>-</v>
      </c>
      <c r="R28" s="37" t="str">
        <f>Input12!F33</f>
        <v>-</v>
      </c>
      <c r="S28" s="35" t="str">
        <f>Input12!G33</f>
        <v>-</v>
      </c>
      <c r="T28" s="35">
        <f>Input12!R33</f>
        <v>9.9</v>
      </c>
      <c r="U28" s="35">
        <f>Input12!Q33</f>
        <v>3.6</v>
      </c>
    </row>
    <row r="29" spans="13:21">
      <c r="M29" s="35">
        <f>Input12!L34</f>
        <v>9400</v>
      </c>
      <c r="N29" s="36">
        <f>Input12!B34</f>
        <v>175</v>
      </c>
      <c r="O29" s="36">
        <f>Input12!V34</f>
        <v>2300</v>
      </c>
      <c r="P29" s="36" t="str">
        <f>Input12!C34</f>
        <v>-</v>
      </c>
      <c r="Q29" s="36" t="str">
        <f>Input12!U34</f>
        <v>-</v>
      </c>
      <c r="R29" s="37">
        <f>Input12!F34</f>
        <v>2325</v>
      </c>
      <c r="S29" s="35" t="str">
        <f>Input12!G34</f>
        <v>-</v>
      </c>
      <c r="T29" s="35">
        <f>Input12!R34</f>
        <v>11.9</v>
      </c>
      <c r="U29" s="35" t="str">
        <f>Input12!Q34</f>
        <v>-</v>
      </c>
    </row>
    <row r="30" spans="13:21">
      <c r="M30" s="35">
        <f>Input12!L35</f>
        <v>9500</v>
      </c>
      <c r="N30" s="36">
        <f>Input12!B35</f>
        <v>900</v>
      </c>
      <c r="O30" s="36">
        <f>Input12!V35</f>
        <v>43175</v>
      </c>
      <c r="P30" s="36">
        <f>Input12!C35</f>
        <v>-25</v>
      </c>
      <c r="Q30" s="36">
        <f>Input12!U35</f>
        <v>1025</v>
      </c>
      <c r="R30" s="37">
        <f>Input12!F35</f>
        <v>1401</v>
      </c>
      <c r="S30" s="35">
        <f>Input12!G35</f>
        <v>57.85</v>
      </c>
      <c r="T30" s="35">
        <f>Input12!R35</f>
        <v>20</v>
      </c>
      <c r="U30" s="35">
        <f>Input12!Q35</f>
        <v>4.9000000000000004</v>
      </c>
    </row>
    <row r="31" spans="13:21">
      <c r="M31" s="35">
        <f>Input12!L36</f>
        <v>9600</v>
      </c>
      <c r="N31" s="36">
        <f>Input12!B36</f>
        <v>125</v>
      </c>
      <c r="O31" s="36">
        <f>Input12!V36</f>
        <v>2300</v>
      </c>
      <c r="P31" s="36" t="str">
        <f>Input12!C36</f>
        <v>-</v>
      </c>
      <c r="Q31" s="36">
        <f>Input12!U36</f>
        <v>300</v>
      </c>
      <c r="R31" s="37">
        <f>Input12!F36</f>
        <v>1900</v>
      </c>
      <c r="S31" s="35" t="str">
        <f>Input12!G36</f>
        <v>-</v>
      </c>
      <c r="T31" s="35">
        <f>Input12!R36</f>
        <v>23.5</v>
      </c>
      <c r="U31" s="35">
        <f>Input12!Q36</f>
        <v>3.35</v>
      </c>
    </row>
    <row r="32" spans="13:21">
      <c r="M32" s="35">
        <f>Input12!L37</f>
        <v>9700</v>
      </c>
      <c r="N32" s="36">
        <f>Input12!B37</f>
        <v>75</v>
      </c>
      <c r="O32" s="36">
        <f>Input12!V37</f>
        <v>3875</v>
      </c>
      <c r="P32" s="36" t="str">
        <f>Input12!C37</f>
        <v>-</v>
      </c>
      <c r="Q32" s="36">
        <f>Input12!U37</f>
        <v>-100</v>
      </c>
      <c r="R32" s="37">
        <f>Input12!F37</f>
        <v>1175</v>
      </c>
      <c r="S32" s="35" t="str">
        <f>Input12!G37</f>
        <v>-</v>
      </c>
      <c r="T32" s="35">
        <f>Input12!R37</f>
        <v>30</v>
      </c>
      <c r="U32" s="35">
        <f>Input12!Q37</f>
        <v>6</v>
      </c>
    </row>
    <row r="33" spans="13:21">
      <c r="M33" s="35">
        <f>Input12!L38</f>
        <v>9800</v>
      </c>
      <c r="N33" s="36">
        <f>Input12!B38</f>
        <v>25</v>
      </c>
      <c r="O33" s="36">
        <f>Input12!V38</f>
        <v>5875</v>
      </c>
      <c r="P33" s="36" t="str">
        <f>Input12!C38</f>
        <v>-</v>
      </c>
      <c r="Q33" s="36">
        <f>Input12!U38</f>
        <v>-650</v>
      </c>
      <c r="R33" s="37">
        <f>Input12!F38</f>
        <v>1350</v>
      </c>
      <c r="S33" s="35" t="str">
        <f>Input12!G38</f>
        <v>-</v>
      </c>
      <c r="T33" s="35">
        <f>Input12!R38</f>
        <v>37.450000000000003</v>
      </c>
      <c r="U33" s="35">
        <f>Input12!Q38</f>
        <v>5.9</v>
      </c>
    </row>
    <row r="34" spans="13:21">
      <c r="M34" s="35">
        <f>Input12!L39</f>
        <v>9900</v>
      </c>
      <c r="N34" s="36" t="str">
        <f>Input12!B39</f>
        <v>-</v>
      </c>
      <c r="O34" s="36">
        <f>Input12!V39</f>
        <v>13325</v>
      </c>
      <c r="P34" s="36" t="str">
        <f>Input12!C39</f>
        <v>-</v>
      </c>
      <c r="Q34" s="36">
        <f>Input12!U39</f>
        <v>3700</v>
      </c>
      <c r="R34" s="37" t="str">
        <f>Input12!F39</f>
        <v>-</v>
      </c>
      <c r="S34" s="35" t="str">
        <f>Input12!G39</f>
        <v>-</v>
      </c>
      <c r="T34" s="35">
        <f>Input12!R39</f>
        <v>47.5</v>
      </c>
      <c r="U34" s="35">
        <f>Input12!Q39</f>
        <v>8.9499999999999993</v>
      </c>
    </row>
    <row r="35" spans="13:21">
      <c r="M35" s="35">
        <f>Input12!L40</f>
        <v>10000</v>
      </c>
      <c r="N35" s="36">
        <f>Input12!B40</f>
        <v>18325</v>
      </c>
      <c r="O35" s="36">
        <f>Input12!V40</f>
        <v>183800</v>
      </c>
      <c r="P35" s="36">
        <f>Input12!C40</f>
        <v>-1175</v>
      </c>
      <c r="Q35" s="36">
        <f>Input12!U40</f>
        <v>14650</v>
      </c>
      <c r="R35" s="37">
        <f>Input12!F40</f>
        <v>696</v>
      </c>
      <c r="S35" s="35">
        <f>Input12!G40</f>
        <v>-171</v>
      </c>
      <c r="T35" s="35">
        <f>Input12!R40</f>
        <v>62.9</v>
      </c>
      <c r="U35" s="35">
        <f>Input12!Q40</f>
        <v>15.45</v>
      </c>
    </row>
    <row r="36" spans="13:21">
      <c r="M36" s="35">
        <f>Input12!L41</f>
        <v>10100</v>
      </c>
      <c r="N36" s="36">
        <f>Input12!B41</f>
        <v>250</v>
      </c>
      <c r="O36" s="36">
        <f>Input12!V41</f>
        <v>16775</v>
      </c>
      <c r="P36" s="36" t="str">
        <f>Input12!C41</f>
        <v>-</v>
      </c>
      <c r="Q36" s="36">
        <f>Input12!U41</f>
        <v>2575</v>
      </c>
      <c r="R36" s="37">
        <f>Input12!F41</f>
        <v>771.75</v>
      </c>
      <c r="S36" s="35">
        <f>Input12!G41</f>
        <v>-110.1</v>
      </c>
      <c r="T36" s="35">
        <f>Input12!R41</f>
        <v>80.75</v>
      </c>
      <c r="U36" s="35">
        <f>Input12!Q41</f>
        <v>18.3</v>
      </c>
    </row>
    <row r="37" spans="13:21">
      <c r="M37" s="35">
        <f>Input12!L42</f>
        <v>10200</v>
      </c>
      <c r="N37" s="36">
        <f>Input12!B42</f>
        <v>2475</v>
      </c>
      <c r="O37" s="36">
        <f>Input12!V42</f>
        <v>33225</v>
      </c>
      <c r="P37" s="36">
        <f>Input12!C42</f>
        <v>1425</v>
      </c>
      <c r="Q37" s="36">
        <f>Input12!U42</f>
        <v>4650</v>
      </c>
      <c r="R37" s="37">
        <f>Input12!F42</f>
        <v>541.54999999999995</v>
      </c>
      <c r="S37" s="35">
        <f>Input12!G42</f>
        <v>-165.65</v>
      </c>
      <c r="T37" s="35">
        <f>Input12!R42</f>
        <v>102</v>
      </c>
      <c r="U37" s="35">
        <f>Input12!Q42</f>
        <v>24.05</v>
      </c>
    </row>
    <row r="38" spans="13:21">
      <c r="M38" s="35">
        <f>Input12!L43</f>
        <v>10300</v>
      </c>
      <c r="N38" s="36">
        <f>Input12!B43</f>
        <v>1100</v>
      </c>
      <c r="O38" s="36">
        <f>Input12!V43</f>
        <v>30300</v>
      </c>
      <c r="P38" s="36" t="str">
        <f>Input12!C43</f>
        <v>-</v>
      </c>
      <c r="Q38" s="36">
        <f>Input12!U43</f>
        <v>5475</v>
      </c>
      <c r="R38" s="37">
        <f>Input12!F43</f>
        <v>610.29999999999995</v>
      </c>
      <c r="S38" s="35">
        <f>Input12!G43</f>
        <v>41.65</v>
      </c>
      <c r="T38" s="35">
        <f>Input12!R43</f>
        <v>121.1</v>
      </c>
      <c r="U38" s="35">
        <f>Input12!Q43</f>
        <v>23</v>
      </c>
    </row>
    <row r="39" spans="13:21">
      <c r="M39" s="35">
        <f>Input12!L44</f>
        <v>10400</v>
      </c>
      <c r="N39" s="36">
        <f>Input12!B44</f>
        <v>2175</v>
      </c>
      <c r="O39" s="36">
        <f>Input12!V44</f>
        <v>33550</v>
      </c>
      <c r="P39" s="36">
        <f>Input12!C44</f>
        <v>25</v>
      </c>
      <c r="Q39" s="36">
        <f>Input12!U44</f>
        <v>6725</v>
      </c>
      <c r="R39" s="37">
        <f>Input12!F44</f>
        <v>407.1</v>
      </c>
      <c r="S39" s="35">
        <f>Input12!G44</f>
        <v>-136.15</v>
      </c>
      <c r="T39" s="35">
        <f>Input12!R44</f>
        <v>160</v>
      </c>
      <c r="U39" s="35">
        <f>Input12!Q44</f>
        <v>38.65</v>
      </c>
    </row>
    <row r="40" spans="13:21">
      <c r="M40" s="35">
        <f>Input12!L45</f>
        <v>10500</v>
      </c>
      <c r="N40" s="36">
        <f>Input12!B45</f>
        <v>21125</v>
      </c>
      <c r="O40" s="36">
        <f>Input12!V45</f>
        <v>162675</v>
      </c>
      <c r="P40" s="36">
        <f>Input12!C45</f>
        <v>1975</v>
      </c>
      <c r="Q40" s="36">
        <f>Input12!U45</f>
        <v>11850</v>
      </c>
      <c r="R40" s="37">
        <f>Input12!F45</f>
        <v>338</v>
      </c>
      <c r="S40" s="35">
        <f>Input12!G45</f>
        <v>-138.94999999999999</v>
      </c>
      <c r="T40" s="35">
        <f>Input12!R45</f>
        <v>195</v>
      </c>
      <c r="U40" s="35">
        <f>Input12!Q45</f>
        <v>45.9</v>
      </c>
    </row>
    <row r="41" spans="13:21">
      <c r="M41" s="35">
        <f>Input12!L46</f>
        <v>10600</v>
      </c>
      <c r="N41" s="36">
        <f>Input12!B46</f>
        <v>12750</v>
      </c>
      <c r="O41" s="36">
        <f>Input12!V46</f>
        <v>84850</v>
      </c>
      <c r="P41" s="36">
        <f>Input12!C46</f>
        <v>-19500</v>
      </c>
      <c r="Q41" s="36">
        <f>Input12!U46</f>
        <v>34350</v>
      </c>
      <c r="R41" s="37">
        <f>Input12!F46</f>
        <v>281.05</v>
      </c>
      <c r="S41" s="35">
        <f>Input12!G46</f>
        <v>-124.6</v>
      </c>
      <c r="T41" s="35">
        <f>Input12!R46</f>
        <v>235</v>
      </c>
      <c r="U41" s="35">
        <f>Input12!Q46</f>
        <v>51.65</v>
      </c>
    </row>
    <row r="42" spans="13:21">
      <c r="M42" s="35">
        <f>Input12!L47</f>
        <v>10700</v>
      </c>
      <c r="N42" s="36">
        <f>Input12!B47</f>
        <v>38775</v>
      </c>
      <c r="O42" s="36">
        <f>Input12!V47</f>
        <v>90550</v>
      </c>
      <c r="P42" s="36">
        <f>Input12!C47</f>
        <v>32025</v>
      </c>
      <c r="Q42" s="36">
        <f>Input12!U47</f>
        <v>14575</v>
      </c>
      <c r="R42" s="37">
        <f>Input12!F47</f>
        <v>232.05</v>
      </c>
      <c r="S42" s="35">
        <f>Input12!G47</f>
        <v>-116.15</v>
      </c>
      <c r="T42" s="35">
        <f>Input12!R47</f>
        <v>286</v>
      </c>
      <c r="U42" s="35">
        <f>Input12!Q47</f>
        <v>64.25</v>
      </c>
    </row>
    <row r="43" spans="13:21">
      <c r="M43" s="35">
        <f>Input12!L48</f>
        <v>10800</v>
      </c>
      <c r="N43" s="36">
        <f>Input12!B48</f>
        <v>58425</v>
      </c>
      <c r="O43" s="36">
        <f>Input12!V48</f>
        <v>62325</v>
      </c>
      <c r="P43" s="36">
        <f>Input12!C48</f>
        <v>6775</v>
      </c>
      <c r="Q43" s="36">
        <f>Input12!U48</f>
        <v>-18325</v>
      </c>
      <c r="R43" s="37">
        <f>Input12!F48</f>
        <v>194</v>
      </c>
      <c r="S43" s="35">
        <f>Input12!G48</f>
        <v>-108</v>
      </c>
      <c r="T43" s="35">
        <f>Input12!R48</f>
        <v>348</v>
      </c>
      <c r="U43" s="35">
        <f>Input12!Q48</f>
        <v>84.3</v>
      </c>
    </row>
    <row r="44" spans="13:21">
      <c r="M44" s="35">
        <f>Input12!L49</f>
        <v>10900</v>
      </c>
      <c r="N44" s="36">
        <f>Input12!B49</f>
        <v>34575</v>
      </c>
      <c r="O44" s="36">
        <f>Input12!V49</f>
        <v>42400</v>
      </c>
      <c r="P44" s="36">
        <f>Input12!C49</f>
        <v>11350</v>
      </c>
      <c r="Q44" s="36">
        <f>Input12!U49</f>
        <v>-3975</v>
      </c>
      <c r="R44" s="37">
        <f>Input12!F49</f>
        <v>157.4</v>
      </c>
      <c r="S44" s="35">
        <f>Input12!G49</f>
        <v>-96</v>
      </c>
      <c r="T44" s="35">
        <f>Input12!R49</f>
        <v>408</v>
      </c>
      <c r="U44" s="35">
        <f>Input12!Q49</f>
        <v>94.2</v>
      </c>
    </row>
    <row r="45" spans="13:21">
      <c r="M45" s="35">
        <f>Input12!L50</f>
        <v>11000</v>
      </c>
      <c r="N45" s="36">
        <f>Input12!B50</f>
        <v>267725</v>
      </c>
      <c r="O45" s="36">
        <f>Input12!V50</f>
        <v>101425</v>
      </c>
      <c r="P45" s="36">
        <f>Input12!C50</f>
        <v>115100</v>
      </c>
      <c r="Q45" s="36">
        <f>Input12!U50</f>
        <v>-38975</v>
      </c>
      <c r="R45" s="37">
        <f>Input12!F50</f>
        <v>125</v>
      </c>
      <c r="S45" s="35">
        <f>Input12!G50</f>
        <v>-82.9</v>
      </c>
      <c r="T45" s="35">
        <f>Input12!R50</f>
        <v>473</v>
      </c>
      <c r="U45" s="35">
        <f>Input12!Q50</f>
        <v>107.85</v>
      </c>
    </row>
    <row r="46" spans="13:21">
      <c r="M46" s="35">
        <f>Input12!L51</f>
        <v>11100</v>
      </c>
      <c r="N46" s="36">
        <f>Input12!B51</f>
        <v>37650</v>
      </c>
      <c r="O46" s="36">
        <f>Input12!V51</f>
        <v>24550</v>
      </c>
      <c r="P46" s="36">
        <f>Input12!C51</f>
        <v>9200</v>
      </c>
      <c r="Q46" s="36">
        <f>Input12!U51</f>
        <v>-10350</v>
      </c>
      <c r="R46" s="37">
        <f>Input12!F51</f>
        <v>102</v>
      </c>
      <c r="S46" s="35">
        <f>Input12!G51</f>
        <v>-69.349999999999994</v>
      </c>
      <c r="T46" s="35">
        <f>Input12!R51</f>
        <v>548.1</v>
      </c>
      <c r="U46" s="35">
        <f>Input12!Q51</f>
        <v>120.1</v>
      </c>
    </row>
    <row r="47" spans="13:21">
      <c r="M47" s="35">
        <f>Input12!L52</f>
        <v>11200</v>
      </c>
      <c r="N47" s="36">
        <f>Input12!B52</f>
        <v>79375</v>
      </c>
      <c r="O47" s="36">
        <f>Input12!V52</f>
        <v>62150</v>
      </c>
      <c r="P47" s="36">
        <f>Input12!C52</f>
        <v>29875</v>
      </c>
      <c r="Q47" s="36">
        <f>Input12!U52</f>
        <v>-250</v>
      </c>
      <c r="R47" s="37">
        <f>Input12!F52</f>
        <v>83</v>
      </c>
      <c r="S47" s="35">
        <f>Input12!G52</f>
        <v>-58</v>
      </c>
      <c r="T47" s="35">
        <f>Input12!R52</f>
        <v>625</v>
      </c>
      <c r="U47" s="35">
        <f>Input12!Q52</f>
        <v>134.05000000000001</v>
      </c>
    </row>
    <row r="48" spans="13:21">
      <c r="M48" s="35">
        <f>Input12!L53</f>
        <v>11300</v>
      </c>
      <c r="N48" s="36">
        <f>Input12!B53</f>
        <v>61775</v>
      </c>
      <c r="O48" s="36">
        <f>Input12!V53</f>
        <v>26025</v>
      </c>
      <c r="P48" s="36">
        <f>Input12!C53</f>
        <v>9200</v>
      </c>
      <c r="Q48" s="36">
        <f>Input12!U53</f>
        <v>-375</v>
      </c>
      <c r="R48" s="37">
        <f>Input12!F53</f>
        <v>66.349999999999994</v>
      </c>
      <c r="S48" s="35">
        <f>Input12!G53</f>
        <v>-48.9</v>
      </c>
      <c r="T48" s="35">
        <f>Input12!R53</f>
        <v>700</v>
      </c>
      <c r="U48" s="35">
        <f>Input12!Q53</f>
        <v>126.55</v>
      </c>
    </row>
    <row r="49" spans="13:21">
      <c r="M49" s="35">
        <f>Input12!L54</f>
        <v>11400</v>
      </c>
      <c r="N49" s="36">
        <f>Input12!B54</f>
        <v>49025</v>
      </c>
      <c r="O49" s="36">
        <f>Input12!V54</f>
        <v>18675</v>
      </c>
      <c r="P49" s="36">
        <f>Input12!C54</f>
        <v>5825</v>
      </c>
      <c r="Q49" s="36">
        <f>Input12!U54</f>
        <v>-300</v>
      </c>
      <c r="R49" s="37">
        <f>Input12!F54</f>
        <v>53</v>
      </c>
      <c r="S49" s="35">
        <f>Input12!G54</f>
        <v>-39.35</v>
      </c>
      <c r="T49" s="35">
        <f>Input12!R54</f>
        <v>808.75</v>
      </c>
      <c r="U49" s="35">
        <f>Input12!Q54</f>
        <v>158.9</v>
      </c>
    </row>
    <row r="50" spans="13:21">
      <c r="M50" s="35">
        <f>Input12!L55</f>
        <v>11500</v>
      </c>
      <c r="N50" s="36">
        <f>Input12!B55</f>
        <v>311000</v>
      </c>
      <c r="O50" s="36">
        <f>Input12!V55</f>
        <v>52000</v>
      </c>
      <c r="P50" s="36">
        <f>Input12!C55</f>
        <v>32000</v>
      </c>
      <c r="Q50" s="36">
        <f>Input12!U55</f>
        <v>-7125</v>
      </c>
      <c r="R50" s="37">
        <f>Input12!F55</f>
        <v>42.1</v>
      </c>
      <c r="S50" s="35">
        <f>Input12!G55</f>
        <v>-33.049999999999997</v>
      </c>
      <c r="T50" s="35">
        <f>Input12!R55</f>
        <v>885.5</v>
      </c>
      <c r="U50" s="35">
        <f>Input12!Q55</f>
        <v>164.4</v>
      </c>
    </row>
    <row r="51" spans="13:21">
      <c r="M51" s="35">
        <f>Input12!L56</f>
        <v>11600</v>
      </c>
      <c r="N51" s="36">
        <f>Input12!B56</f>
        <v>58250</v>
      </c>
      <c r="O51" s="36">
        <f>Input12!V56</f>
        <v>18125</v>
      </c>
      <c r="P51" s="36">
        <f>Input12!C56</f>
        <v>5800</v>
      </c>
      <c r="Q51" s="36">
        <f>Input12!U56</f>
        <v>-775</v>
      </c>
      <c r="R51" s="37">
        <f>Input12!F56</f>
        <v>33.75</v>
      </c>
      <c r="S51" s="35">
        <f>Input12!G56</f>
        <v>-26.5</v>
      </c>
      <c r="T51" s="35">
        <f>Input12!R56</f>
        <v>970</v>
      </c>
      <c r="U51" s="35">
        <f>Input12!Q56</f>
        <v>162</v>
      </c>
    </row>
    <row r="52" spans="13:21">
      <c r="M52" s="35">
        <f>Input12!L57</f>
        <v>11700</v>
      </c>
      <c r="N52" s="36">
        <f>Input12!B57</f>
        <v>82525</v>
      </c>
      <c r="O52" s="36">
        <f>Input12!V57</f>
        <v>17850</v>
      </c>
      <c r="P52" s="36">
        <f>Input12!C57</f>
        <v>30150</v>
      </c>
      <c r="Q52" s="36">
        <f>Input12!U57</f>
        <v>-450</v>
      </c>
      <c r="R52" s="37">
        <f>Input12!F57</f>
        <v>27</v>
      </c>
      <c r="S52" s="35">
        <f>Input12!G57</f>
        <v>-21.4</v>
      </c>
      <c r="T52" s="35">
        <f>Input12!R57</f>
        <v>1035</v>
      </c>
      <c r="U52" s="35">
        <f>Input12!Q57</f>
        <v>144</v>
      </c>
    </row>
    <row r="53" spans="13:21">
      <c r="M53" s="35">
        <f>Input12!L58</f>
        <v>11800</v>
      </c>
      <c r="N53" s="36">
        <f>Input12!B58</f>
        <v>81000</v>
      </c>
      <c r="O53" s="36">
        <f>Input12!V58</f>
        <v>5500</v>
      </c>
      <c r="P53" s="36">
        <f>Input12!C58</f>
        <v>7500</v>
      </c>
      <c r="Q53" s="36">
        <f>Input12!U58</f>
        <v>-50</v>
      </c>
      <c r="R53" s="37">
        <f>Input12!F58</f>
        <v>22</v>
      </c>
      <c r="S53" s="35">
        <f>Input12!G58</f>
        <v>-17</v>
      </c>
      <c r="T53" s="35">
        <f>Input12!R58</f>
        <v>1120</v>
      </c>
      <c r="U53" s="35">
        <f>Input12!Q58</f>
        <v>123</v>
      </c>
    </row>
    <row r="54" spans="13:21">
      <c r="M54" s="35">
        <f>Input12!L59</f>
        <v>11900</v>
      </c>
      <c r="N54" s="36">
        <f>Input12!B59</f>
        <v>37775</v>
      </c>
      <c r="O54" s="36">
        <f>Input12!V59</f>
        <v>1225</v>
      </c>
      <c r="P54" s="36">
        <f>Input12!C59</f>
        <v>2900</v>
      </c>
      <c r="Q54" s="36">
        <f>Input12!U59</f>
        <v>-675</v>
      </c>
      <c r="R54" s="37">
        <f>Input12!F59</f>
        <v>16.7</v>
      </c>
      <c r="S54" s="35">
        <f>Input12!G59</f>
        <v>-14.05</v>
      </c>
      <c r="T54" s="35">
        <f>Input12!R59</f>
        <v>1260</v>
      </c>
      <c r="U54" s="35">
        <f>Input12!Q59</f>
        <v>160.35</v>
      </c>
    </row>
    <row r="55" spans="13:21">
      <c r="M55" s="35">
        <f>Input12!L60</f>
        <v>12000</v>
      </c>
      <c r="N55" s="36">
        <f>Input12!B60</f>
        <v>490850</v>
      </c>
      <c r="O55" s="36">
        <f>Input12!V60</f>
        <v>25125</v>
      </c>
      <c r="P55" s="36">
        <f>Input12!C60</f>
        <v>-1350</v>
      </c>
      <c r="Q55" s="36">
        <f>Input12!U60</f>
        <v>-25</v>
      </c>
      <c r="R55" s="37">
        <f>Input12!F60</f>
        <v>13.3</v>
      </c>
      <c r="S55" s="35">
        <f>Input12!G60</f>
        <v>-11.9</v>
      </c>
      <c r="T55" s="35">
        <f>Input12!R60</f>
        <v>1346.95</v>
      </c>
      <c r="U55" s="35">
        <f>Input12!Q60</f>
        <v>172.15</v>
      </c>
    </row>
    <row r="56" spans="13:21">
      <c r="M56" s="35">
        <f>Input12!L61</f>
        <v>12100</v>
      </c>
      <c r="N56" s="36">
        <f>Input12!B61</f>
        <v>13550</v>
      </c>
      <c r="O56" s="36">
        <f>Input12!V61</f>
        <v>525</v>
      </c>
      <c r="P56" s="36">
        <f>Input12!C61</f>
        <v>-2200</v>
      </c>
      <c r="Q56" s="36" t="str">
        <f>Input12!U61</f>
        <v>-</v>
      </c>
      <c r="R56" s="37">
        <f>Input12!F61</f>
        <v>12</v>
      </c>
      <c r="S56" s="35">
        <f>Input12!G61</f>
        <v>-7.2</v>
      </c>
      <c r="T56" s="35">
        <f>Input12!R61</f>
        <v>1200</v>
      </c>
      <c r="U56" s="35" t="str">
        <f>Input12!Q61</f>
        <v>-</v>
      </c>
    </row>
    <row r="57" spans="13:21">
      <c r="M57" s="35">
        <f>Input12!L62</f>
        <v>12200</v>
      </c>
      <c r="N57" s="36">
        <f>Input12!B62</f>
        <v>42925</v>
      </c>
      <c r="O57" s="36">
        <f>Input12!V62</f>
        <v>25</v>
      </c>
      <c r="P57" s="36">
        <f>Input12!C62</f>
        <v>-3575</v>
      </c>
      <c r="Q57" s="36" t="str">
        <f>Input12!U62</f>
        <v>-</v>
      </c>
      <c r="R57" s="37">
        <f>Input12!F62</f>
        <v>8.5</v>
      </c>
      <c r="S57" s="35">
        <f>Input12!G62</f>
        <v>-6.45</v>
      </c>
      <c r="T57" s="35">
        <f>Input12!R62</f>
        <v>660</v>
      </c>
      <c r="U57" s="35" t="str">
        <f>Input12!Q62</f>
        <v>-</v>
      </c>
    </row>
    <row r="58" spans="13:21">
      <c r="M58" s="35">
        <f>Input12!L63</f>
        <v>12300</v>
      </c>
      <c r="N58" s="36">
        <f>Input12!B63</f>
        <v>11175</v>
      </c>
      <c r="O58" s="36">
        <f>Input12!V63</f>
        <v>100</v>
      </c>
      <c r="P58" s="36">
        <f>Input12!C63</f>
        <v>-850</v>
      </c>
      <c r="Q58" s="36" t="str">
        <f>Input12!U63</f>
        <v>-</v>
      </c>
      <c r="R58" s="37">
        <f>Input12!F63</f>
        <v>8.5</v>
      </c>
      <c r="S58" s="35">
        <f>Input12!G63</f>
        <v>-5.2</v>
      </c>
      <c r="T58" s="35">
        <f>Input12!R63</f>
        <v>1020</v>
      </c>
      <c r="U58" s="35" t="str">
        <f>Input12!Q63</f>
        <v>-</v>
      </c>
    </row>
    <row r="59" spans="13:21">
      <c r="M59" s="35">
        <f>Input12!L64</f>
        <v>12400</v>
      </c>
      <c r="N59" s="36">
        <f>Input12!B64</f>
        <v>31250</v>
      </c>
      <c r="O59" s="36" t="str">
        <f>Input12!V64</f>
        <v>-</v>
      </c>
      <c r="P59" s="36">
        <f>Input12!C64</f>
        <v>50</v>
      </c>
      <c r="Q59" s="36" t="str">
        <f>Input12!U64</f>
        <v>-</v>
      </c>
      <c r="R59" s="37">
        <f>Input12!F64</f>
        <v>8</v>
      </c>
      <c r="S59" s="35">
        <f>Input12!G64</f>
        <v>-4.2</v>
      </c>
      <c r="T59" s="35" t="str">
        <f>Input12!R64</f>
        <v>-</v>
      </c>
      <c r="U59" s="35" t="str">
        <f>Input12!Q64</f>
        <v>-</v>
      </c>
    </row>
    <row r="60" spans="13:21">
      <c r="M60" s="35">
        <f>Input12!L65</f>
        <v>12500</v>
      </c>
      <c r="N60" s="36">
        <f>Input12!B65</f>
        <v>156400</v>
      </c>
      <c r="O60" s="36">
        <f>Input12!V65</f>
        <v>2800</v>
      </c>
      <c r="P60" s="36">
        <f>Input12!C65</f>
        <v>-3650</v>
      </c>
      <c r="Q60" s="36">
        <f>Input12!U65</f>
        <v>50</v>
      </c>
      <c r="R60" s="37">
        <f>Input12!F65</f>
        <v>5.55</v>
      </c>
      <c r="S60" s="35">
        <f>Input12!G65</f>
        <v>-3.4</v>
      </c>
      <c r="T60" s="35">
        <f>Input12!R65</f>
        <v>1835</v>
      </c>
      <c r="U60" s="35">
        <f>Input12!Q65</f>
        <v>255</v>
      </c>
    </row>
    <row r="61" spans="13:21">
      <c r="M61" s="35">
        <f>Input12!L66</f>
        <v>12600</v>
      </c>
      <c r="N61" s="36">
        <f>Input12!B66</f>
        <v>17475</v>
      </c>
      <c r="O61" s="36">
        <f>Input12!V66</f>
        <v>300</v>
      </c>
      <c r="P61" s="36">
        <f>Input12!C66</f>
        <v>250</v>
      </c>
      <c r="Q61" s="36" t="str">
        <f>Input12!U66</f>
        <v>-</v>
      </c>
      <c r="R61" s="37">
        <f>Input12!F66</f>
        <v>5.7</v>
      </c>
      <c r="S61" s="35">
        <f>Input12!G66</f>
        <v>-2.1</v>
      </c>
      <c r="T61" s="35">
        <f>Input12!R66</f>
        <v>1185</v>
      </c>
      <c r="U61" s="35" t="str">
        <f>Input12!Q66</f>
        <v>-</v>
      </c>
    </row>
    <row r="62" spans="13:21">
      <c r="M62" s="35">
        <f>Input12!L67</f>
        <v>12700</v>
      </c>
      <c r="N62" s="36">
        <f>Input12!B67</f>
        <v>15175</v>
      </c>
      <c r="O62" s="36">
        <f>Input12!V67</f>
        <v>2250</v>
      </c>
      <c r="P62" s="36">
        <f>Input12!C67</f>
        <v>-500</v>
      </c>
      <c r="Q62" s="36" t="str">
        <f>Input12!U67</f>
        <v>-</v>
      </c>
      <c r="R62" s="37">
        <f>Input12!F67</f>
        <v>3.8</v>
      </c>
      <c r="S62" s="35">
        <f>Input12!G67</f>
        <v>-1.35</v>
      </c>
      <c r="T62" s="35">
        <f>Input12!R67</f>
        <v>1147</v>
      </c>
      <c r="U62" s="35" t="str">
        <f>Input12!Q67</f>
        <v>-</v>
      </c>
    </row>
    <row r="63" spans="13:21">
      <c r="M63" s="35">
        <f>Input12!L68</f>
        <v>12800</v>
      </c>
      <c r="N63" s="36">
        <f>Input12!B68</f>
        <v>3775</v>
      </c>
      <c r="O63" s="36" t="str">
        <f>Input12!V68</f>
        <v>-</v>
      </c>
      <c r="P63" s="36">
        <f>Input12!C68</f>
        <v>-25</v>
      </c>
      <c r="Q63" s="36" t="str">
        <f>Input12!U68</f>
        <v>-</v>
      </c>
      <c r="R63" s="37">
        <f>Input12!F68</f>
        <v>3.25</v>
      </c>
      <c r="S63" s="35">
        <f>Input12!G68</f>
        <v>-1.95</v>
      </c>
      <c r="T63" s="35" t="str">
        <f>Input12!R68</f>
        <v>-</v>
      </c>
      <c r="U63" s="35" t="str">
        <f>Input12!Q68</f>
        <v>-</v>
      </c>
    </row>
    <row r="64" spans="13:21">
      <c r="M64" s="35">
        <f>Input12!L69</f>
        <v>12900</v>
      </c>
      <c r="N64" s="36">
        <f>Input12!B69</f>
        <v>3950</v>
      </c>
      <c r="O64" s="36" t="str">
        <f>Input12!V69</f>
        <v>-</v>
      </c>
      <c r="P64" s="36" t="str">
        <f>Input12!C69</f>
        <v>-</v>
      </c>
      <c r="Q64" s="36" t="str">
        <f>Input12!U69</f>
        <v>-</v>
      </c>
      <c r="R64" s="37">
        <f>Input12!F69</f>
        <v>3.25</v>
      </c>
      <c r="S64" s="35">
        <f>Input12!G69</f>
        <v>-0.5</v>
      </c>
      <c r="T64" s="35" t="str">
        <f>Input12!R69</f>
        <v>-</v>
      </c>
      <c r="U64" s="35" t="str">
        <f>Input12!Q69</f>
        <v>-</v>
      </c>
    </row>
    <row r="65" spans="13:21">
      <c r="M65" s="35">
        <f>Input12!L70</f>
        <v>13000</v>
      </c>
      <c r="N65" s="36">
        <f>Input12!B70</f>
        <v>44075</v>
      </c>
      <c r="O65" s="36">
        <f>Input12!V70</f>
        <v>1250</v>
      </c>
      <c r="P65" s="36">
        <f>Input12!C70</f>
        <v>350</v>
      </c>
      <c r="Q65" s="36">
        <f>Input12!U70</f>
        <v>100</v>
      </c>
      <c r="R65" s="37">
        <f>Input12!F70</f>
        <v>3.45</v>
      </c>
      <c r="S65" s="35">
        <f>Input12!G70</f>
        <v>-0.6</v>
      </c>
      <c r="T65" s="35">
        <f>Input12!R70</f>
        <v>2050</v>
      </c>
      <c r="U65" s="35">
        <f>Input12!Q70</f>
        <v>-10</v>
      </c>
    </row>
    <row r="66" spans="13:21">
      <c r="M66" s="35">
        <f>Input12!L71</f>
        <v>13100</v>
      </c>
      <c r="N66" s="36">
        <f>Input12!B71</f>
        <v>4300</v>
      </c>
      <c r="O66" s="36" t="str">
        <f>Input12!V71</f>
        <v>-</v>
      </c>
      <c r="P66" s="36">
        <f>Input12!C71</f>
        <v>-200</v>
      </c>
      <c r="Q66" s="36" t="str">
        <f>Input12!U71</f>
        <v>-</v>
      </c>
      <c r="R66" s="37">
        <f>Input12!F71</f>
        <v>2</v>
      </c>
      <c r="S66" s="35">
        <f>Input12!G71</f>
        <v>-1</v>
      </c>
      <c r="T66" s="35" t="str">
        <f>Input12!R71</f>
        <v>-</v>
      </c>
      <c r="U66" s="35" t="str">
        <f>Input12!Q71</f>
        <v>-</v>
      </c>
    </row>
    <row r="67" spans="13:21">
      <c r="M67" s="35">
        <f>Input12!L72</f>
        <v>13200</v>
      </c>
      <c r="N67" s="36">
        <f>Input12!B72</f>
        <v>950</v>
      </c>
      <c r="O67" s="36" t="str">
        <f>Input12!V72</f>
        <v>-</v>
      </c>
      <c r="P67" s="36">
        <f>Input12!C72</f>
        <v>-550</v>
      </c>
      <c r="Q67" s="36" t="str">
        <f>Input12!U72</f>
        <v>-</v>
      </c>
      <c r="R67" s="37">
        <f>Input12!F72</f>
        <v>1.65</v>
      </c>
      <c r="S67" s="35">
        <f>Input12!G72</f>
        <v>-3.8</v>
      </c>
      <c r="T67" s="35" t="str">
        <f>Input12!R72</f>
        <v>-</v>
      </c>
      <c r="U67" s="35" t="str">
        <f>Input12!Q72</f>
        <v>-</v>
      </c>
    </row>
    <row r="68" spans="13:21">
      <c r="N68" s="36"/>
      <c r="O68" s="36"/>
      <c r="P68" s="36"/>
      <c r="Q68" s="36"/>
      <c r="R68" s="37"/>
    </row>
    <row r="69" spans="13:21">
      <c r="N69" s="36"/>
      <c r="O69" s="36"/>
      <c r="P69" s="36"/>
      <c r="Q69" s="36"/>
      <c r="R69" s="37"/>
    </row>
    <row r="70" spans="13:21">
      <c r="N70" s="36"/>
      <c r="O70" s="36"/>
      <c r="P70" s="36"/>
      <c r="Q70" s="36"/>
      <c r="R70" s="37"/>
    </row>
    <row r="71" spans="13:21">
      <c r="N71" s="36"/>
      <c r="O71" s="36"/>
      <c r="P71" s="36"/>
      <c r="Q71" s="36"/>
      <c r="R71" s="37"/>
    </row>
    <row r="72" spans="13:21">
      <c r="N72" s="36"/>
      <c r="O72" s="36"/>
      <c r="P72" s="36"/>
      <c r="Q72" s="36"/>
      <c r="R72" s="37"/>
    </row>
    <row r="73" spans="13:21">
      <c r="N73" s="36"/>
      <c r="O73" s="36"/>
      <c r="P73" s="36"/>
      <c r="Q73" s="36"/>
      <c r="R73" s="37"/>
    </row>
    <row r="74" spans="13:21">
      <c r="N74" s="36"/>
      <c r="O74" s="36"/>
      <c r="P74" s="36"/>
      <c r="Q74" s="36"/>
      <c r="R74" s="37"/>
    </row>
    <row r="75" spans="13:21">
      <c r="N75" s="36"/>
      <c r="O75" s="36"/>
      <c r="P75" s="36"/>
      <c r="Q75" s="36"/>
      <c r="R75" s="37"/>
    </row>
    <row r="76" spans="13:21">
      <c r="N76" s="36"/>
      <c r="O76" s="36"/>
      <c r="P76" s="36"/>
      <c r="Q76" s="36"/>
      <c r="R76" s="37"/>
    </row>
    <row r="77" spans="13:21">
      <c r="N77" s="36"/>
      <c r="O77" s="36"/>
      <c r="P77" s="36"/>
      <c r="Q77" s="36"/>
      <c r="R77" s="37"/>
    </row>
    <row r="78" spans="13:21">
      <c r="N78" s="36"/>
      <c r="O78" s="36"/>
      <c r="P78" s="36"/>
      <c r="Q78" s="36"/>
      <c r="R78" s="37"/>
    </row>
    <row r="79" spans="13:21">
      <c r="N79" s="36"/>
      <c r="O79" s="36"/>
      <c r="P79" s="36"/>
      <c r="Q79" s="36"/>
      <c r="R79" s="37"/>
    </row>
    <row r="80" spans="13:21">
      <c r="N80" s="36"/>
      <c r="O80" s="36"/>
      <c r="P80" s="36"/>
      <c r="Q80" s="36"/>
      <c r="R80" s="37"/>
    </row>
    <row r="81" spans="14:18">
      <c r="N81" s="36"/>
      <c r="O81" s="36"/>
      <c r="P81" s="36"/>
      <c r="Q81" s="36"/>
      <c r="R81" s="37"/>
    </row>
    <row r="82" spans="14:18">
      <c r="N82" s="36"/>
      <c r="O82" s="36"/>
      <c r="P82" s="36"/>
      <c r="Q82" s="36"/>
      <c r="R82" s="37"/>
    </row>
    <row r="83" spans="14:18">
      <c r="N83" s="36"/>
      <c r="O83" s="36"/>
      <c r="P83" s="36"/>
      <c r="Q83" s="36"/>
      <c r="R83" s="37"/>
    </row>
    <row r="84" spans="14:18">
      <c r="N84" s="36"/>
      <c r="O84" s="36"/>
      <c r="P84" s="36"/>
      <c r="Q84" s="36"/>
      <c r="R84" s="37"/>
    </row>
    <row r="85" spans="14:18">
      <c r="N85" s="36"/>
      <c r="O85" s="36"/>
      <c r="P85" s="36"/>
      <c r="Q85" s="36"/>
      <c r="R85" s="37"/>
    </row>
    <row r="86" spans="14:18">
      <c r="N86" s="36"/>
      <c r="O86" s="36"/>
      <c r="P86" s="36"/>
      <c r="Q86" s="36"/>
      <c r="R86" s="37"/>
    </row>
    <row r="87" spans="14:18">
      <c r="N87" s="36"/>
      <c r="O87" s="36"/>
      <c r="P87" s="36"/>
      <c r="Q87" s="36"/>
      <c r="R87" s="37"/>
    </row>
    <row r="88" spans="14:18">
      <c r="N88" s="36"/>
      <c r="O88" s="36"/>
      <c r="P88" s="36"/>
      <c r="Q88" s="36"/>
      <c r="R88" s="37"/>
    </row>
    <row r="89" spans="14:18">
      <c r="N89" s="36"/>
      <c r="O89" s="36"/>
      <c r="P89" s="36"/>
      <c r="Q89" s="36"/>
      <c r="R89" s="37"/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U13"/>
  <sheetViews>
    <sheetView tabSelected="1" zoomScale="90" zoomScaleNormal="90" workbookViewId="0">
      <selection sqref="A1:U13"/>
    </sheetView>
  </sheetViews>
  <sheetFormatPr defaultColWidth="11.5703125" defaultRowHeight="12.75"/>
  <cols>
    <col min="1" max="1" width="11.5703125" style="6" bestFit="1" customWidth="1"/>
    <col min="2" max="2" width="9" style="6" customWidth="1"/>
    <col min="3" max="3" width="9.5703125" style="6" customWidth="1"/>
    <col min="4" max="4" width="10.42578125" style="6" bestFit="1" customWidth="1"/>
    <col min="5" max="5" width="13.85546875" style="6" customWidth="1"/>
    <col min="6" max="6" width="12.140625" style="6" bestFit="1" customWidth="1"/>
    <col min="7" max="7" width="9.85546875" style="6" bestFit="1" customWidth="1"/>
    <col min="8" max="8" width="3.42578125" style="6" customWidth="1"/>
    <col min="9" max="9" width="11.5703125" style="6"/>
    <col min="10" max="10" width="12.140625" style="6" bestFit="1" customWidth="1"/>
    <col min="11" max="11" width="11.5703125" style="6"/>
    <col min="12" max="12" width="5" style="6" customWidth="1"/>
    <col min="13" max="13" width="12" style="6" hidden="1" customWidth="1"/>
    <col min="14" max="14" width="13" style="6" hidden="1" customWidth="1"/>
    <col min="15" max="15" width="23.7109375" style="6" hidden="1" customWidth="1"/>
    <col min="16" max="18" width="18.42578125" style="6" customWidth="1"/>
    <col min="19" max="19" width="6.42578125" style="6" bestFit="1" customWidth="1"/>
    <col min="20" max="20" width="14.5703125" style="6" bestFit="1" customWidth="1"/>
    <col min="21" max="21" width="21" style="6" bestFit="1" customWidth="1"/>
    <col min="22" max="22" width="14.5703125" style="6" bestFit="1" customWidth="1"/>
    <col min="23" max="23" width="21" style="6" bestFit="1" customWidth="1"/>
    <col min="24" max="16384" width="11.5703125" style="6"/>
  </cols>
  <sheetData>
    <row r="1" spans="1:21" ht="30" customHeight="1">
      <c r="A1" s="40" t="s">
        <v>44</v>
      </c>
      <c r="B1" s="41"/>
      <c r="C1" s="41"/>
      <c r="D1" s="41"/>
      <c r="E1" s="1" t="str">
        <f>MID(Input12!B1,44,14)</f>
        <v xml:space="preserve"> Nov 12, 2013 </v>
      </c>
      <c r="F1" s="1" t="str">
        <f>MID(Input12!B1,18,10)</f>
        <v xml:space="preserve"> BANKNIFTY</v>
      </c>
      <c r="G1" s="2" t="str">
        <f>MID(Input12!B1,57,9)</f>
        <v xml:space="preserve"> 15:30:16</v>
      </c>
      <c r="H1" s="46"/>
      <c r="I1" s="42" t="s">
        <v>43</v>
      </c>
      <c r="J1" s="43"/>
      <c r="K1" s="45"/>
      <c r="L1" s="49"/>
      <c r="M1" s="42" t="s">
        <v>34</v>
      </c>
      <c r="N1" s="43"/>
      <c r="O1" s="45"/>
      <c r="P1" s="42" t="s">
        <v>34</v>
      </c>
      <c r="Q1" s="43"/>
      <c r="R1" s="44"/>
      <c r="S1" s="3" t="s">
        <v>14</v>
      </c>
      <c r="T1" s="4" t="s">
        <v>33</v>
      </c>
      <c r="U1" s="5" t="s">
        <v>34</v>
      </c>
    </row>
    <row r="2" spans="1:21">
      <c r="A2" s="7" t="s">
        <v>12</v>
      </c>
      <c r="B2" s="8" t="s">
        <v>17</v>
      </c>
      <c r="C2" s="8" t="s">
        <v>18</v>
      </c>
      <c r="D2" s="8" t="s">
        <v>38</v>
      </c>
      <c r="E2" s="8" t="s">
        <v>39</v>
      </c>
      <c r="F2" s="8" t="s">
        <v>37</v>
      </c>
      <c r="G2" s="9" t="s">
        <v>40</v>
      </c>
      <c r="H2" s="47"/>
      <c r="I2" s="7" t="s">
        <v>12</v>
      </c>
      <c r="J2" s="8" t="s">
        <v>29</v>
      </c>
      <c r="K2" s="9" t="s">
        <v>30</v>
      </c>
      <c r="L2" s="50"/>
      <c r="M2" s="10" t="s">
        <v>12</v>
      </c>
      <c r="N2" s="11" t="s">
        <v>32</v>
      </c>
      <c r="O2" s="12" t="s">
        <v>31</v>
      </c>
      <c r="P2" s="10" t="s">
        <v>12</v>
      </c>
      <c r="Q2" s="11" t="s">
        <v>32</v>
      </c>
      <c r="R2" s="13" t="s">
        <v>31</v>
      </c>
      <c r="S2" s="14" t="s">
        <v>35</v>
      </c>
      <c r="T2" s="15" t="s">
        <v>35</v>
      </c>
      <c r="U2" s="16" t="s">
        <v>45</v>
      </c>
    </row>
    <row r="3" spans="1:21">
      <c r="A3" s="17">
        <f>Input2!B6</f>
        <v>10000</v>
      </c>
      <c r="B3" s="18">
        <f>Input2!C6</f>
        <v>18325</v>
      </c>
      <c r="C3" s="18">
        <f>Input2!D6</f>
        <v>183800</v>
      </c>
      <c r="D3" s="18">
        <f>VLOOKUP(A3,Input2!M:U,6,0)</f>
        <v>696</v>
      </c>
      <c r="E3" s="18">
        <f>VLOOKUP(A3,Input2!M:S,7,0)</f>
        <v>-171</v>
      </c>
      <c r="F3" s="18">
        <f>VLOOKUP(A3,Input2!M:T,8,0)</f>
        <v>62.9</v>
      </c>
      <c r="G3" s="19">
        <f>VLOOKUP(A3,Input2!M:U,9,0)</f>
        <v>15.45</v>
      </c>
      <c r="H3" s="47"/>
      <c r="I3" s="17">
        <f>Input2!B6</f>
        <v>10000</v>
      </c>
      <c r="J3" s="18">
        <f>Input2!E6</f>
        <v>-1175</v>
      </c>
      <c r="K3" s="19">
        <f>Input2!F6</f>
        <v>14650</v>
      </c>
      <c r="L3" s="50"/>
      <c r="M3" s="17">
        <f>Input2!B6</f>
        <v>10000</v>
      </c>
      <c r="N3" s="18" t="str">
        <f>IF(AND(G3&gt;=0,K3&gt;=0),"BEARISH",IF(AND(G3&lt;0,K3&gt;=0),"BULLISH",IF(AND(G3&lt;0,K3&lt;0),"SHORT COVERING",IF(AND(G3&gt;=0,K3&lt;0),"LONG UNWINDING"))))</f>
        <v>BEARISH</v>
      </c>
      <c r="O3" s="19" t="str">
        <f>IF(AND(E3&gt;=0,J3&gt;=0),"BEARISH",IF(AND(E3&lt;0,J3&gt;=0),"BULLISH",IF(AND(E3&lt;0,J3&lt;0),"SHORT COVERING",IF(AND(E3&gt;=0,J3&lt;0),"LONG UNWINDING"))))</f>
        <v>SHORT COVERING</v>
      </c>
      <c r="P3" s="17">
        <f>Input2!B6</f>
        <v>10000</v>
      </c>
      <c r="Q3" s="20" t="str">
        <f>IF(AND(G3&gt;=0,K3&gt;=0),"BULLISH",IF(AND(G3&lt;0,K3&gt;=0),"LONG UNWINDING",IF(AND(G3&lt;0,K3&lt;0),"BEARISH",IF(AND(G3&gt;=0,K3&lt;0),"SHORT COVERING"))))</f>
        <v>BULLISH</v>
      </c>
      <c r="R3" s="20" t="str">
        <f>IF(AND(E3&gt;=0,J3&gt;=0),"BULLISH",IF(AND(E3&lt;0,J3&gt;=0),"LONG UNWINDING",IF(AND(E3&lt;0,J3&lt;0),"BEARISH",IF(AND(E3&gt;=0,J3&lt;0),"SHORT COVERING"))))</f>
        <v>BEARISH</v>
      </c>
      <c r="S3" s="14" t="s">
        <v>35</v>
      </c>
      <c r="T3" s="15" t="s">
        <v>36</v>
      </c>
      <c r="U3" s="16" t="s">
        <v>48</v>
      </c>
    </row>
    <row r="4" spans="1:21">
      <c r="A4" s="17">
        <f>Input2!B7</f>
        <v>10100</v>
      </c>
      <c r="B4" s="18">
        <f>Input2!C7</f>
        <v>250</v>
      </c>
      <c r="C4" s="18">
        <f>Input2!D7</f>
        <v>16775</v>
      </c>
      <c r="D4" s="18">
        <f>VLOOKUP(A4,Input2!M:U,6,0)</f>
        <v>771.75</v>
      </c>
      <c r="E4" s="18">
        <f>VLOOKUP(A4,Input2!M:S,7,0)</f>
        <v>-110.1</v>
      </c>
      <c r="F4" s="18">
        <f>VLOOKUP(A4,Input2!M:T,8,0)</f>
        <v>80.75</v>
      </c>
      <c r="G4" s="19">
        <f>VLOOKUP(A4,Input2!M:U,9,0)</f>
        <v>18.3</v>
      </c>
      <c r="H4" s="47"/>
      <c r="I4" s="17">
        <f>Input2!B7</f>
        <v>10100</v>
      </c>
      <c r="J4" s="18" t="str">
        <f>Input2!E7</f>
        <v>-</v>
      </c>
      <c r="K4" s="19">
        <f>Input2!F7</f>
        <v>2575</v>
      </c>
      <c r="L4" s="50"/>
      <c r="M4" s="17">
        <f>Input2!B7</f>
        <v>10100</v>
      </c>
      <c r="N4" s="18" t="str">
        <f t="shared" ref="N4:N13" si="0">IF(AND(G4&gt;=0,K4&gt;=0),"BEARISH",IF(AND(G4&lt;0,K4&gt;=0),"BULLISH",IF(AND(G4&lt;0,K4&lt;0),"SHORT COVERING",IF(AND(G4&gt;=0,K4&lt;0),"LONG UNWINDING"))))</f>
        <v>BEARISH</v>
      </c>
      <c r="O4" s="19" t="str">
        <f t="shared" ref="O4:O13" si="1">IF(AND(E4&gt;=0,J4&gt;=0),"BEARISH",IF(AND(E4&lt;0,J4&gt;=0),"BULLISH",IF(AND(E4&lt;0,J4&lt;0),"SHORT COVERING",IF(AND(E4&gt;=0,J4&lt;0),"LONG UNWINDING"))))</f>
        <v>BULLISH</v>
      </c>
      <c r="P4" s="17">
        <f>Input2!B7</f>
        <v>10100</v>
      </c>
      <c r="Q4" s="20" t="str">
        <f t="shared" ref="Q4:Q13" si="2">IF(AND(G4&gt;=0,K4&gt;=0),"BULLISH",IF(AND(G4&lt;0,K4&gt;=0),"LONG UNWINDING",IF(AND(G4&lt;0,K4&lt;0),"BEARISH",IF(AND(G4&gt;=0,K4&lt;0),"SHORT COVERING"))))</f>
        <v>BULLISH</v>
      </c>
      <c r="R4" s="20" t="str">
        <f t="shared" ref="R4:R13" si="3">IF(AND(E4&gt;=0,J4&gt;=0),"BULLISH",IF(AND(E4&lt;0,J4&gt;=0),"LONG UNWINDING",IF(AND(E4&lt;0,J4&lt;0),"BEARISH",IF(AND(E4&gt;=0,J4&lt;0),"SHORT COVERING"))))</f>
        <v>LONG UNWINDING</v>
      </c>
      <c r="S4" s="14" t="s">
        <v>36</v>
      </c>
      <c r="T4" s="15" t="s">
        <v>35</v>
      </c>
      <c r="U4" s="16" t="s">
        <v>46</v>
      </c>
    </row>
    <row r="5" spans="1:21" ht="13.5" thickBot="1">
      <c r="A5" s="17">
        <f>Input2!B8</f>
        <v>10200</v>
      </c>
      <c r="B5" s="18">
        <f>Input2!C8</f>
        <v>2475</v>
      </c>
      <c r="C5" s="18">
        <f>Input2!D8</f>
        <v>33225</v>
      </c>
      <c r="D5" s="18">
        <f>VLOOKUP(A5,Input2!M:U,6,0)</f>
        <v>541.54999999999995</v>
      </c>
      <c r="E5" s="18">
        <f>VLOOKUP(A5,Input2!M:S,7,0)</f>
        <v>-165.65</v>
      </c>
      <c r="F5" s="18">
        <f>VLOOKUP(A5,Input2!M:T,8,0)</f>
        <v>102</v>
      </c>
      <c r="G5" s="19">
        <f>VLOOKUP(A5,Input2!M:U,9,0)</f>
        <v>24.05</v>
      </c>
      <c r="H5" s="47"/>
      <c r="I5" s="17">
        <f>Input2!B8</f>
        <v>10200</v>
      </c>
      <c r="J5" s="18">
        <f>Input2!E8</f>
        <v>1425</v>
      </c>
      <c r="K5" s="19">
        <f>Input2!F8</f>
        <v>4650</v>
      </c>
      <c r="L5" s="50"/>
      <c r="M5" s="17">
        <f>Input2!B8</f>
        <v>10200</v>
      </c>
      <c r="N5" s="18" t="str">
        <f t="shared" si="0"/>
        <v>BEARISH</v>
      </c>
      <c r="O5" s="19" t="str">
        <f t="shared" si="1"/>
        <v>BULLISH</v>
      </c>
      <c r="P5" s="17">
        <f>Input2!B8</f>
        <v>10200</v>
      </c>
      <c r="Q5" s="20" t="str">
        <f t="shared" si="2"/>
        <v>BULLISH</v>
      </c>
      <c r="R5" s="20" t="str">
        <f t="shared" si="3"/>
        <v>LONG UNWINDING</v>
      </c>
      <c r="S5" s="21" t="s">
        <v>36</v>
      </c>
      <c r="T5" s="22" t="s">
        <v>36</v>
      </c>
      <c r="U5" s="16" t="s">
        <v>47</v>
      </c>
    </row>
    <row r="6" spans="1:21" ht="13.5" thickBot="1">
      <c r="A6" s="23">
        <f>Input2!B9</f>
        <v>10300</v>
      </c>
      <c r="B6" s="24">
        <f>Input2!C9</f>
        <v>1100</v>
      </c>
      <c r="C6" s="24">
        <f>Input2!D9</f>
        <v>30300</v>
      </c>
      <c r="D6" s="24">
        <f>VLOOKUP(A6,Input2!M:U,6,0)</f>
        <v>610.29999999999995</v>
      </c>
      <c r="E6" s="24">
        <f>VLOOKUP(A6,Input2!M:S,7,0)</f>
        <v>41.65</v>
      </c>
      <c r="F6" s="24">
        <f>VLOOKUP(A6,Input2!M:T,8,0)</f>
        <v>121.1</v>
      </c>
      <c r="G6" s="25">
        <f>VLOOKUP(A6,Input2!M:U,9,0)</f>
        <v>23</v>
      </c>
      <c r="H6" s="47"/>
      <c r="I6" s="17">
        <f>Input2!B9</f>
        <v>10300</v>
      </c>
      <c r="J6" s="18" t="str">
        <f>Input2!E9</f>
        <v>-</v>
      </c>
      <c r="K6" s="19">
        <f>Input2!F9</f>
        <v>5475</v>
      </c>
      <c r="L6" s="50"/>
      <c r="M6" s="17">
        <f>Input2!B9</f>
        <v>10300</v>
      </c>
      <c r="N6" s="18" t="str">
        <f t="shared" si="0"/>
        <v>BEARISH</v>
      </c>
      <c r="O6" s="19" t="str">
        <f t="shared" si="1"/>
        <v>BEARISH</v>
      </c>
      <c r="P6" s="17">
        <f>Input2!B9</f>
        <v>10300</v>
      </c>
      <c r="Q6" s="20" t="str">
        <f t="shared" si="2"/>
        <v>BULLISH</v>
      </c>
      <c r="R6" s="20" t="str">
        <f t="shared" si="3"/>
        <v>BULLISH</v>
      </c>
    </row>
    <row r="7" spans="1:21" ht="13.5" thickBot="1">
      <c r="A7" s="26">
        <f>Input2!B10</f>
        <v>10400</v>
      </c>
      <c r="B7" s="27">
        <f>Input2!C10</f>
        <v>2175</v>
      </c>
      <c r="C7" s="27">
        <f>Input2!D10</f>
        <v>33550</v>
      </c>
      <c r="D7" s="27">
        <f>VLOOKUP(A7,Input2!M:U,6,0)</f>
        <v>407.1</v>
      </c>
      <c r="E7" s="27">
        <f>VLOOKUP(A7,Input2!M:S,7,0)</f>
        <v>-136.15</v>
      </c>
      <c r="F7" s="27">
        <f>VLOOKUP(A7,Input2!M:T,8,0)</f>
        <v>160</v>
      </c>
      <c r="G7" s="28">
        <f>VLOOKUP(A7,Input2!M:U,9,0)</f>
        <v>38.65</v>
      </c>
      <c r="H7" s="47"/>
      <c r="I7" s="17">
        <f>Input2!B10</f>
        <v>10400</v>
      </c>
      <c r="J7" s="18">
        <f>Input2!E10</f>
        <v>25</v>
      </c>
      <c r="K7" s="19">
        <f>Input2!F10</f>
        <v>6725</v>
      </c>
      <c r="L7" s="50"/>
      <c r="M7" s="17">
        <f>Input2!B10</f>
        <v>10400</v>
      </c>
      <c r="N7" s="18" t="str">
        <f t="shared" si="0"/>
        <v>BEARISH</v>
      </c>
      <c r="O7" s="19" t="str">
        <f t="shared" si="1"/>
        <v>BULLISH</v>
      </c>
      <c r="P7" s="17">
        <f>Input2!B10</f>
        <v>10400</v>
      </c>
      <c r="Q7" s="20" t="str">
        <f t="shared" si="2"/>
        <v>BULLISH</v>
      </c>
      <c r="R7" s="20" t="str">
        <f t="shared" si="3"/>
        <v>LONG UNWINDING</v>
      </c>
    </row>
    <row r="8" spans="1:21">
      <c r="A8" s="29">
        <f>Input2!B11</f>
        <v>10500</v>
      </c>
      <c r="B8" s="30">
        <f>Input2!C11</f>
        <v>21125</v>
      </c>
      <c r="C8" s="30">
        <f>Input2!D11</f>
        <v>162675</v>
      </c>
      <c r="D8" s="30">
        <f>VLOOKUP(A8,Input2!M:U,6,0)</f>
        <v>338</v>
      </c>
      <c r="E8" s="30">
        <f>VLOOKUP(A8,Input2!M:S,7,0)</f>
        <v>-138.94999999999999</v>
      </c>
      <c r="F8" s="30">
        <f>VLOOKUP(A8,Input2!M:T,8,0)</f>
        <v>195</v>
      </c>
      <c r="G8" s="31">
        <f>VLOOKUP(A8,Input2!M:U,9,0)</f>
        <v>45.9</v>
      </c>
      <c r="H8" s="47"/>
      <c r="I8" s="17">
        <f>Input2!B11</f>
        <v>10500</v>
      </c>
      <c r="J8" s="18">
        <f>Input2!E11</f>
        <v>1975</v>
      </c>
      <c r="K8" s="19">
        <f>Input2!F11</f>
        <v>11850</v>
      </c>
      <c r="L8" s="50"/>
      <c r="M8" s="17">
        <f>Input2!B11</f>
        <v>10500</v>
      </c>
      <c r="N8" s="18" t="str">
        <f t="shared" si="0"/>
        <v>BEARISH</v>
      </c>
      <c r="O8" s="19" t="str">
        <f t="shared" si="1"/>
        <v>BULLISH</v>
      </c>
      <c r="P8" s="17">
        <f>Input2!B11</f>
        <v>10500</v>
      </c>
      <c r="Q8" s="20" t="str">
        <f t="shared" si="2"/>
        <v>BULLISH</v>
      </c>
      <c r="R8" s="20" t="str">
        <f t="shared" si="3"/>
        <v>LONG UNWINDING</v>
      </c>
    </row>
    <row r="9" spans="1:21">
      <c r="A9" s="17">
        <f>Input2!B12</f>
        <v>10600</v>
      </c>
      <c r="B9" s="18">
        <f>Input2!C12</f>
        <v>12750</v>
      </c>
      <c r="C9" s="18">
        <f>Input2!D12</f>
        <v>84850</v>
      </c>
      <c r="D9" s="18">
        <f>VLOOKUP(A9,Input2!M:U,6,0)</f>
        <v>281.05</v>
      </c>
      <c r="E9" s="18">
        <f>VLOOKUP(A9,Input2!M:S,7,0)</f>
        <v>-124.6</v>
      </c>
      <c r="F9" s="18">
        <f>VLOOKUP(A9,Input2!M:T,8,0)</f>
        <v>235</v>
      </c>
      <c r="G9" s="19">
        <f>VLOOKUP(A9,Input2!M:U,9,0)</f>
        <v>51.65</v>
      </c>
      <c r="H9" s="47"/>
      <c r="I9" s="17">
        <f>Input2!B12</f>
        <v>10600</v>
      </c>
      <c r="J9" s="18">
        <f>Input2!E12</f>
        <v>-19500</v>
      </c>
      <c r="K9" s="19">
        <f>Input2!F12</f>
        <v>34350</v>
      </c>
      <c r="L9" s="50"/>
      <c r="M9" s="17">
        <f>Input2!B12</f>
        <v>10600</v>
      </c>
      <c r="N9" s="18" t="str">
        <f t="shared" si="0"/>
        <v>BEARISH</v>
      </c>
      <c r="O9" s="19" t="str">
        <f t="shared" si="1"/>
        <v>SHORT COVERING</v>
      </c>
      <c r="P9" s="17">
        <f>Input2!B12</f>
        <v>10600</v>
      </c>
      <c r="Q9" s="20" t="str">
        <f t="shared" si="2"/>
        <v>BULLISH</v>
      </c>
      <c r="R9" s="20" t="str">
        <f t="shared" si="3"/>
        <v>BEARISH</v>
      </c>
    </row>
    <row r="10" spans="1:21">
      <c r="A10" s="17">
        <f>Input2!B13</f>
        <v>10700</v>
      </c>
      <c r="B10" s="18">
        <f>Input2!C13</f>
        <v>38775</v>
      </c>
      <c r="C10" s="18">
        <f>Input2!D13</f>
        <v>90550</v>
      </c>
      <c r="D10" s="18">
        <f>VLOOKUP(A10,Input2!M:U,6,0)</f>
        <v>232.05</v>
      </c>
      <c r="E10" s="18">
        <f>VLOOKUP(A10,Input2!M:S,7,0)</f>
        <v>-116.15</v>
      </c>
      <c r="F10" s="18">
        <f>VLOOKUP(A10,Input2!M:T,8,0)</f>
        <v>286</v>
      </c>
      <c r="G10" s="19">
        <f>VLOOKUP(A10,Input2!M:U,9,0)</f>
        <v>64.25</v>
      </c>
      <c r="H10" s="47"/>
      <c r="I10" s="17">
        <f>Input2!B13</f>
        <v>10700</v>
      </c>
      <c r="J10" s="18">
        <f>Input2!E13</f>
        <v>32025</v>
      </c>
      <c r="K10" s="19">
        <f>Input2!F13</f>
        <v>14575</v>
      </c>
      <c r="L10" s="50"/>
      <c r="M10" s="17">
        <f>Input2!B13</f>
        <v>10700</v>
      </c>
      <c r="N10" s="18" t="str">
        <f t="shared" si="0"/>
        <v>BEARISH</v>
      </c>
      <c r="O10" s="19" t="str">
        <f t="shared" si="1"/>
        <v>BULLISH</v>
      </c>
      <c r="P10" s="17">
        <f>Input2!B13</f>
        <v>10700</v>
      </c>
      <c r="Q10" s="20" t="str">
        <f t="shared" si="2"/>
        <v>BULLISH</v>
      </c>
      <c r="R10" s="20" t="str">
        <f t="shared" si="3"/>
        <v>LONG UNWINDING</v>
      </c>
    </row>
    <row r="11" spans="1:21">
      <c r="A11" s="17">
        <f>Input2!B14</f>
        <v>10800</v>
      </c>
      <c r="B11" s="18">
        <f>Input2!C14</f>
        <v>58425</v>
      </c>
      <c r="C11" s="18">
        <f>Input2!D14</f>
        <v>62325</v>
      </c>
      <c r="D11" s="18">
        <f>VLOOKUP(A11,Input2!M:U,6,0)</f>
        <v>194</v>
      </c>
      <c r="E11" s="18">
        <f>VLOOKUP(A11,Input2!M:S,7,0)</f>
        <v>-108</v>
      </c>
      <c r="F11" s="18">
        <f>VLOOKUP(A11,Input2!M:T,8,0)</f>
        <v>348</v>
      </c>
      <c r="G11" s="19">
        <f>VLOOKUP(A11,Input2!M:U,9,0)</f>
        <v>84.3</v>
      </c>
      <c r="H11" s="47"/>
      <c r="I11" s="17">
        <f>Input2!B14</f>
        <v>10800</v>
      </c>
      <c r="J11" s="18">
        <f>Input2!E14</f>
        <v>6775</v>
      </c>
      <c r="K11" s="19">
        <f>Input2!F14</f>
        <v>-18325</v>
      </c>
      <c r="L11" s="50"/>
      <c r="M11" s="17">
        <f>Input2!B14</f>
        <v>10800</v>
      </c>
      <c r="N11" s="18" t="str">
        <f t="shared" si="0"/>
        <v>LONG UNWINDING</v>
      </c>
      <c r="O11" s="19" t="str">
        <f t="shared" si="1"/>
        <v>BULLISH</v>
      </c>
      <c r="P11" s="17">
        <f>Input2!B14</f>
        <v>10800</v>
      </c>
      <c r="Q11" s="20" t="str">
        <f t="shared" si="2"/>
        <v>SHORT COVERING</v>
      </c>
      <c r="R11" s="20" t="str">
        <f t="shared" si="3"/>
        <v>LONG UNWINDING</v>
      </c>
    </row>
    <row r="12" spans="1:21">
      <c r="A12" s="17">
        <f>Input2!B15</f>
        <v>10900</v>
      </c>
      <c r="B12" s="18">
        <f>Input2!C15</f>
        <v>34575</v>
      </c>
      <c r="C12" s="18">
        <f>Input2!D15</f>
        <v>42400</v>
      </c>
      <c r="D12" s="18">
        <f>VLOOKUP(A12,Input2!M:U,6,0)</f>
        <v>157.4</v>
      </c>
      <c r="E12" s="18">
        <f>VLOOKUP(A12,Input2!M:S,7,0)</f>
        <v>-96</v>
      </c>
      <c r="F12" s="18">
        <f>VLOOKUP(A12,Input2!M:T,8,0)</f>
        <v>408</v>
      </c>
      <c r="G12" s="19">
        <f>VLOOKUP(A12,Input2!M:U,9,0)</f>
        <v>94.2</v>
      </c>
      <c r="H12" s="47"/>
      <c r="I12" s="17">
        <f>Input2!B15</f>
        <v>10900</v>
      </c>
      <c r="J12" s="18">
        <f>Input2!E15</f>
        <v>11350</v>
      </c>
      <c r="K12" s="19">
        <f>Input2!F15</f>
        <v>-3975</v>
      </c>
      <c r="L12" s="50"/>
      <c r="M12" s="17">
        <f>Input2!B15</f>
        <v>10900</v>
      </c>
      <c r="N12" s="18" t="str">
        <f t="shared" si="0"/>
        <v>LONG UNWINDING</v>
      </c>
      <c r="O12" s="19" t="str">
        <f t="shared" si="1"/>
        <v>BULLISH</v>
      </c>
      <c r="P12" s="17">
        <f>Input2!B15</f>
        <v>10900</v>
      </c>
      <c r="Q12" s="20" t="str">
        <f t="shared" si="2"/>
        <v>SHORT COVERING</v>
      </c>
      <c r="R12" s="20" t="str">
        <f t="shared" si="3"/>
        <v>LONG UNWINDING</v>
      </c>
    </row>
    <row r="13" spans="1:21" ht="13.5" thickBot="1">
      <c r="A13" s="32">
        <f>Input2!B16</f>
        <v>11000</v>
      </c>
      <c r="B13" s="33">
        <f>Input2!C16</f>
        <v>267725</v>
      </c>
      <c r="C13" s="33">
        <f>Input2!D16</f>
        <v>101425</v>
      </c>
      <c r="D13" s="33">
        <f>VLOOKUP(A13,Input2!M:U,6,0)</f>
        <v>125</v>
      </c>
      <c r="E13" s="33">
        <f>VLOOKUP(A13,Input2!M:S,7,0)</f>
        <v>-82.9</v>
      </c>
      <c r="F13" s="33">
        <f>VLOOKUP(A13,Input2!M:T,8,0)</f>
        <v>473</v>
      </c>
      <c r="G13" s="34">
        <f>VLOOKUP(A13,Input2!M:U,9,0)</f>
        <v>107.85</v>
      </c>
      <c r="H13" s="48"/>
      <c r="I13" s="32">
        <f>Input2!B16</f>
        <v>11000</v>
      </c>
      <c r="J13" s="33">
        <f>Input2!E16</f>
        <v>115100</v>
      </c>
      <c r="K13" s="34">
        <f>Input2!F16</f>
        <v>-38975</v>
      </c>
      <c r="L13" s="51"/>
      <c r="M13" s="32">
        <f>Input2!B16</f>
        <v>11000</v>
      </c>
      <c r="N13" s="18" t="str">
        <f t="shared" si="0"/>
        <v>LONG UNWINDING</v>
      </c>
      <c r="O13" s="19" t="str">
        <f t="shared" si="1"/>
        <v>BULLISH</v>
      </c>
      <c r="P13" s="17">
        <f>Input2!B16</f>
        <v>11000</v>
      </c>
      <c r="Q13" s="20" t="str">
        <f t="shared" si="2"/>
        <v>SHORT COVERING</v>
      </c>
      <c r="R13" s="20" t="str">
        <f t="shared" si="3"/>
        <v>LONG UNWINDING</v>
      </c>
    </row>
  </sheetData>
  <sheetProtection sheet="1" objects="1" scenarios="1" selectLockedCells="1" selectUnlockedCells="1"/>
  <mergeCells count="6">
    <mergeCell ref="A1:D1"/>
    <mergeCell ref="P1:R1"/>
    <mergeCell ref="I1:K1"/>
    <mergeCell ref="H1:H13"/>
    <mergeCell ref="M1:O1"/>
    <mergeCell ref="L1:L13"/>
  </mergeCells>
  <conditionalFormatting sqref="B3:C13">
    <cfRule type="cellIs" dxfId="23" priority="48" operator="greaterThan">
      <formula>2500000</formula>
    </cfRule>
    <cfRule type="cellIs" dxfId="22" priority="49" operator="greaterThan">
      <formula>7000000</formula>
    </cfRule>
  </conditionalFormatting>
  <conditionalFormatting sqref="J3:K13 D3:G13">
    <cfRule type="cellIs" dxfId="21" priority="46" operator="lessThan">
      <formula>0</formula>
    </cfRule>
    <cfRule type="cellIs" dxfId="20" priority="47" operator="greaterThan">
      <formula>0</formula>
    </cfRule>
  </conditionalFormatting>
  <conditionalFormatting sqref="N3:O13 Q3:R13">
    <cfRule type="containsText" dxfId="19" priority="17" operator="containsText" text="LONG UNWINDING">
      <formula>NOT(ISERROR(SEARCH("LONG UNWINDING",N3)))</formula>
    </cfRule>
    <cfRule type="containsText" dxfId="18" priority="18" operator="containsText" text="BULLISH">
      <formula>NOT(ISERROR(SEARCH("BULLISH",N3)))</formula>
    </cfRule>
    <cfRule type="containsText" dxfId="17" priority="19" operator="containsText" text="SHORT COVERING">
      <formula>NOT(ISERROR(SEARCH("SHORT COVERING",N3)))</formula>
    </cfRule>
    <cfRule type="containsText" dxfId="16" priority="20" operator="containsText" text="BEARISH">
      <formula>NOT(ISERROR(SEARCH("BEARISH",N3)))</formula>
    </cfRule>
  </conditionalFormatting>
  <conditionalFormatting sqref="U2">
    <cfRule type="containsText" dxfId="15" priority="13" operator="containsText" text="LONG UNWINDING">
      <formula>NOT(ISERROR(SEARCH("LONG UNWINDING",U2)))</formula>
    </cfRule>
    <cfRule type="containsText" dxfId="14" priority="14" operator="containsText" text="BULLISH">
      <formula>NOT(ISERROR(SEARCH("BULLISH",U2)))</formula>
    </cfRule>
    <cfRule type="containsText" dxfId="13" priority="15" operator="containsText" text="SHORT COVERING">
      <formula>NOT(ISERROR(SEARCH("SHORT COVERING",U2)))</formula>
    </cfRule>
    <cfRule type="containsText" dxfId="12" priority="16" operator="containsText" text="BEARISH">
      <formula>NOT(ISERROR(SEARCH("BEARISH",U2)))</formula>
    </cfRule>
  </conditionalFormatting>
  <conditionalFormatting sqref="U3">
    <cfRule type="containsText" dxfId="11" priority="9" operator="containsText" text="LONG UNWINDING">
      <formula>NOT(ISERROR(SEARCH("LONG UNWINDING",U3)))</formula>
    </cfRule>
    <cfRule type="containsText" dxfId="10" priority="10" operator="containsText" text="BULLISH">
      <formula>NOT(ISERROR(SEARCH("BULLISH",U3)))</formula>
    </cfRule>
    <cfRule type="containsText" dxfId="9" priority="11" operator="containsText" text="SHORT COVERING">
      <formula>NOT(ISERROR(SEARCH("SHORT COVERING",U3)))</formula>
    </cfRule>
    <cfRule type="containsText" dxfId="8" priority="12" operator="containsText" text="BEARISH">
      <formula>NOT(ISERROR(SEARCH("BEARISH",U3)))</formula>
    </cfRule>
  </conditionalFormatting>
  <conditionalFormatting sqref="U4">
    <cfRule type="containsText" dxfId="7" priority="5" operator="containsText" text="LONG UNWINDING">
      <formula>NOT(ISERROR(SEARCH("LONG UNWINDING",U4)))</formula>
    </cfRule>
    <cfRule type="containsText" dxfId="6" priority="6" operator="containsText" text="BULLISH">
      <formula>NOT(ISERROR(SEARCH("BULLISH",U4)))</formula>
    </cfRule>
    <cfRule type="containsText" dxfId="5" priority="7" operator="containsText" text="SHORT COVERING">
      <formula>NOT(ISERROR(SEARCH("SHORT COVERING",U4)))</formula>
    </cfRule>
    <cfRule type="containsText" dxfId="4" priority="8" operator="containsText" text="BEARISH">
      <formula>NOT(ISERROR(SEARCH("BEARISH",U4)))</formula>
    </cfRule>
  </conditionalFormatting>
  <conditionalFormatting sqref="U5">
    <cfRule type="containsText" dxfId="3" priority="1" operator="containsText" text="LONG UNWINDING">
      <formula>NOT(ISERROR(SEARCH("LONG UNWINDING",U5)))</formula>
    </cfRule>
    <cfRule type="containsText" dxfId="2" priority="2" operator="containsText" text="BULLISH">
      <formula>NOT(ISERROR(SEARCH("BULLISH",U5)))</formula>
    </cfRule>
    <cfRule type="containsText" dxfId="1" priority="3" operator="containsText" text="SHORT COVERING">
      <formula>NOT(ISERROR(SEARCH("SHORT COVERING",U5)))</formula>
    </cfRule>
    <cfRule type="containsText" dxfId="0" priority="4" operator="containsText" text="BEARISH">
      <formula>NOT(ISERROR(SEARCH("BEARISH",U5)))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Input12</vt:lpstr>
      <vt:lpstr>Input2</vt:lpstr>
      <vt:lpstr>OI Chart</vt:lpstr>
      <vt:lpstr>Input12!optionKeys.jsp?symbolCode__9999_symbol_BANKNIFTY_symbol_BANKNIFTY_instrument_OPTIDX_date___segmentLink_17_segmentLink_17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ebefhie</dc:creator>
  <cp:lastModifiedBy>Gupta Sunil</cp:lastModifiedBy>
  <dcterms:created xsi:type="dcterms:W3CDTF">2012-08-10T16:47:03Z</dcterms:created>
  <dcterms:modified xsi:type="dcterms:W3CDTF">2013-11-12T18:57:38Z</dcterms:modified>
</cp:coreProperties>
</file>