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380" windowHeight="8190" tabRatio="299" firstSheet="2" activeTab="2"/>
  </bookViews>
  <sheets>
    <sheet name="Input1" sheetId="1" state="hidden" r:id="rId1"/>
    <sheet name="Input2" sheetId="5" state="hidden" r:id="rId2"/>
    <sheet name="OI Chart" sheetId="2" r:id="rId3"/>
    <sheet name="SHEET" sheetId="6" r:id="rId4"/>
  </sheets>
  <definedNames>
    <definedName name="optionKeys" localSheetId="0">Input1!$A$1:$W$94</definedName>
    <definedName name="optionKeys.jsp?symbolCode__10004_symbol_NIFTY_symbol_NIFTY_instrument___date___segmentLink_5_symbolCount_2" localSheetId="3">SHEET!$H$4:$AB$59</definedName>
    <definedName name="optionKeys.jsp?symbolCode__10006_symbol_NIFTY_symbol_NIFTY_instrument___date___segmentLink_17_symbolCount_2_segmentLink_17" localSheetId="3">SHEET!$D$2:$Z$95</definedName>
  </definedNames>
  <calcPr calcId="125725"/>
</workbook>
</file>

<file path=xl/calcChain.xml><?xml version="1.0" encoding="utf-8"?>
<calcChain xmlns="http://schemas.openxmlformats.org/spreadsheetml/2006/main">
  <c r="G1" i="2"/>
  <c r="E1"/>
  <c r="F1"/>
  <c r="U89" i="5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AN89" i="6"/>
  <c r="AM89"/>
  <c r="AL89"/>
  <c r="AK89"/>
  <c r="AI89"/>
  <c r="AY89" s="1"/>
  <c r="AG89"/>
  <c r="AF89"/>
  <c r="AE89"/>
  <c r="AS89" s="1"/>
  <c r="AD89"/>
  <c r="C89"/>
  <c r="B89"/>
  <c r="AN88"/>
  <c r="AM88"/>
  <c r="AL88"/>
  <c r="AK88"/>
  <c r="AI88"/>
  <c r="AY88" s="1"/>
  <c r="AG88"/>
  <c r="AF88"/>
  <c r="AE88"/>
  <c r="AD88"/>
  <c r="C88"/>
  <c r="B88"/>
  <c r="AN87"/>
  <c r="AM87"/>
  <c r="AL87"/>
  <c r="AK87"/>
  <c r="AI87"/>
  <c r="AY87" s="1"/>
  <c r="AG87"/>
  <c r="AF87"/>
  <c r="AE87"/>
  <c r="AD87"/>
  <c r="C87"/>
  <c r="B87"/>
  <c r="AN86"/>
  <c r="AM86"/>
  <c r="AL86"/>
  <c r="AK86"/>
  <c r="AI86"/>
  <c r="AY86" s="1"/>
  <c r="AG86"/>
  <c r="AF86"/>
  <c r="AE86"/>
  <c r="AD86"/>
  <c r="C86"/>
  <c r="B86"/>
  <c r="AN85"/>
  <c r="AM85"/>
  <c r="AL85"/>
  <c r="AK85"/>
  <c r="AI85"/>
  <c r="AY85" s="1"/>
  <c r="AG85"/>
  <c r="AF85"/>
  <c r="AE85"/>
  <c r="AD85"/>
  <c r="C85"/>
  <c r="B85"/>
  <c r="AN84"/>
  <c r="AM84"/>
  <c r="AL84"/>
  <c r="AK84"/>
  <c r="AI84"/>
  <c r="AY84" s="1"/>
  <c r="AG84"/>
  <c r="AF84"/>
  <c r="AE84"/>
  <c r="AD84"/>
  <c r="C84"/>
  <c r="B84"/>
  <c r="AN83"/>
  <c r="AM83"/>
  <c r="AL83"/>
  <c r="AK83"/>
  <c r="AI83"/>
  <c r="AY83" s="1"/>
  <c r="AG83"/>
  <c r="AF83"/>
  <c r="AE83"/>
  <c r="AD83"/>
  <c r="C83"/>
  <c r="B83"/>
  <c r="AN82"/>
  <c r="AM82"/>
  <c r="AL82"/>
  <c r="AK82"/>
  <c r="AI82"/>
  <c r="AZ82" s="1"/>
  <c r="AG82"/>
  <c r="AF82"/>
  <c r="AE82"/>
  <c r="AD82"/>
  <c r="C82"/>
  <c r="B82"/>
  <c r="AN81"/>
  <c r="AM81"/>
  <c r="AL81"/>
  <c r="AK81"/>
  <c r="AI81"/>
  <c r="AY81" s="1"/>
  <c r="AG81"/>
  <c r="AF81"/>
  <c r="AE81"/>
  <c r="AD81"/>
  <c r="C81"/>
  <c r="B81"/>
  <c r="AN80"/>
  <c r="AM80"/>
  <c r="AL80"/>
  <c r="AK80"/>
  <c r="AI80"/>
  <c r="AY80" s="1"/>
  <c r="AG80"/>
  <c r="AF80"/>
  <c r="AE80"/>
  <c r="AD80"/>
  <c r="C80"/>
  <c r="B80"/>
  <c r="AN79"/>
  <c r="AM79"/>
  <c r="AL79"/>
  <c r="AK79"/>
  <c r="AI79"/>
  <c r="AY79" s="1"/>
  <c r="AG79"/>
  <c r="AF79"/>
  <c r="AE79"/>
  <c r="AD79"/>
  <c r="C79"/>
  <c r="B79"/>
  <c r="AN78"/>
  <c r="AM78"/>
  <c r="AL78"/>
  <c r="AK78"/>
  <c r="AI78"/>
  <c r="AY78" s="1"/>
  <c r="AG78"/>
  <c r="AF78"/>
  <c r="AE78"/>
  <c r="AD78"/>
  <c r="C78"/>
  <c r="B78"/>
  <c r="AN77"/>
  <c r="AM77"/>
  <c r="AL77"/>
  <c r="AK77"/>
  <c r="AI77"/>
  <c r="AY77" s="1"/>
  <c r="AG77"/>
  <c r="AF77"/>
  <c r="AE77"/>
  <c r="AD77"/>
  <c r="C77"/>
  <c r="B77"/>
  <c r="AN76"/>
  <c r="AM76"/>
  <c r="AL76"/>
  <c r="AK76"/>
  <c r="AI76"/>
  <c r="AY76" s="1"/>
  <c r="AG76"/>
  <c r="AF76"/>
  <c r="AE76"/>
  <c r="AD76"/>
  <c r="C76"/>
  <c r="B76"/>
  <c r="AN75"/>
  <c r="AM75"/>
  <c r="AL75"/>
  <c r="AK75"/>
  <c r="AI75"/>
  <c r="AY75" s="1"/>
  <c r="AG75"/>
  <c r="AF75"/>
  <c r="AE75"/>
  <c r="AD75"/>
  <c r="C75"/>
  <c r="B75"/>
  <c r="AN74"/>
  <c r="AM74"/>
  <c r="AL74"/>
  <c r="AK74"/>
  <c r="AI74"/>
  <c r="AZ74" s="1"/>
  <c r="AG74"/>
  <c r="AF74"/>
  <c r="AE74"/>
  <c r="AD74"/>
  <c r="C74"/>
  <c r="B74"/>
  <c r="AN73"/>
  <c r="AM73"/>
  <c r="AL73"/>
  <c r="AK73"/>
  <c r="AI73"/>
  <c r="AY73" s="1"/>
  <c r="AG73"/>
  <c r="AF73"/>
  <c r="AE73"/>
  <c r="AD73"/>
  <c r="C73"/>
  <c r="B73"/>
  <c r="AN72"/>
  <c r="AM72"/>
  <c r="AL72"/>
  <c r="AK72"/>
  <c r="AI72"/>
  <c r="AY72" s="1"/>
  <c r="AG72"/>
  <c r="AF72"/>
  <c r="AE72"/>
  <c r="AD72"/>
  <c r="C72"/>
  <c r="B72"/>
  <c r="AN71"/>
  <c r="AM71"/>
  <c r="AL71"/>
  <c r="AK71"/>
  <c r="AI71"/>
  <c r="AZ71" s="1"/>
  <c r="AG71"/>
  <c r="AF71"/>
  <c r="AE71"/>
  <c r="AD71"/>
  <c r="C71"/>
  <c r="B71"/>
  <c r="AN70"/>
  <c r="AM70"/>
  <c r="AL70"/>
  <c r="AK70"/>
  <c r="AI70"/>
  <c r="AY70" s="1"/>
  <c r="AG70"/>
  <c r="AF70"/>
  <c r="AE70"/>
  <c r="AD70"/>
  <c r="C70"/>
  <c r="B70"/>
  <c r="AN69"/>
  <c r="AM69"/>
  <c r="AL69"/>
  <c r="AK69"/>
  <c r="AI69"/>
  <c r="AY69" s="1"/>
  <c r="AG69"/>
  <c r="AF69"/>
  <c r="AE69"/>
  <c r="AD69"/>
  <c r="C69"/>
  <c r="B69"/>
  <c r="AN68"/>
  <c r="AM68"/>
  <c r="AL68"/>
  <c r="AK68"/>
  <c r="AI68"/>
  <c r="AY68" s="1"/>
  <c r="AG68"/>
  <c r="AF68"/>
  <c r="AE68"/>
  <c r="AD68"/>
  <c r="C68"/>
  <c r="B68"/>
  <c r="AN67"/>
  <c r="AM67"/>
  <c r="AL67"/>
  <c r="AK67"/>
  <c r="AI67"/>
  <c r="AY67" s="1"/>
  <c r="AG67"/>
  <c r="AF67"/>
  <c r="AE67"/>
  <c r="AD67"/>
  <c r="C67"/>
  <c r="B67"/>
  <c r="AN66"/>
  <c r="AM66"/>
  <c r="AL66"/>
  <c r="AK66"/>
  <c r="AI66"/>
  <c r="AZ66" s="1"/>
  <c r="AG66"/>
  <c r="AF66"/>
  <c r="AE66"/>
  <c r="AD66"/>
  <c r="C66"/>
  <c r="B66"/>
  <c r="AN65"/>
  <c r="AM65"/>
  <c r="AL65"/>
  <c r="AK65"/>
  <c r="AI65"/>
  <c r="AY65" s="1"/>
  <c r="AG65"/>
  <c r="AF65"/>
  <c r="AE65"/>
  <c r="AD65"/>
  <c r="C65"/>
  <c r="B65"/>
  <c r="AN64"/>
  <c r="AM64"/>
  <c r="AL64"/>
  <c r="AK64"/>
  <c r="AI64"/>
  <c r="AY64" s="1"/>
  <c r="AG64"/>
  <c r="AF64"/>
  <c r="AE64"/>
  <c r="AD64"/>
  <c r="C64"/>
  <c r="B64"/>
  <c r="AN63"/>
  <c r="AM63"/>
  <c r="AL63"/>
  <c r="AK63"/>
  <c r="AI63"/>
  <c r="AZ63" s="1"/>
  <c r="AG63"/>
  <c r="AF63"/>
  <c r="AE63"/>
  <c r="AD63"/>
  <c r="C63"/>
  <c r="B63"/>
  <c r="AN62"/>
  <c r="AM62"/>
  <c r="AL62"/>
  <c r="AK62"/>
  <c r="AI62"/>
  <c r="AY62" s="1"/>
  <c r="AG62"/>
  <c r="AF62"/>
  <c r="AE62"/>
  <c r="AD62"/>
  <c r="C62"/>
  <c r="B62"/>
  <c r="AN61"/>
  <c r="AM61"/>
  <c r="AL61"/>
  <c r="AK61"/>
  <c r="AI61"/>
  <c r="AY61" s="1"/>
  <c r="AG61"/>
  <c r="AF61"/>
  <c r="AE61"/>
  <c r="AD61"/>
  <c r="C61"/>
  <c r="B61"/>
  <c r="AN60"/>
  <c r="AM60"/>
  <c r="AL60"/>
  <c r="AK60"/>
  <c r="AI60"/>
  <c r="AZ60" s="1"/>
  <c r="AG60"/>
  <c r="AF60"/>
  <c r="AE60"/>
  <c r="AD60"/>
  <c r="C60"/>
  <c r="B60"/>
  <c r="AN59"/>
  <c r="AM59"/>
  <c r="AL59"/>
  <c r="AK59"/>
  <c r="AI59"/>
  <c r="AY59" s="1"/>
  <c r="AG59"/>
  <c r="AF59"/>
  <c r="AE59"/>
  <c r="AD59"/>
  <c r="C59"/>
  <c r="B59"/>
  <c r="AN58"/>
  <c r="AM58"/>
  <c r="AL58"/>
  <c r="AK58"/>
  <c r="AI58"/>
  <c r="AZ58" s="1"/>
  <c r="AG58"/>
  <c r="AF58"/>
  <c r="AE58"/>
  <c r="AD58"/>
  <c r="C58"/>
  <c r="B58"/>
  <c r="AN57"/>
  <c r="AM57"/>
  <c r="AL57"/>
  <c r="AK57"/>
  <c r="AI57"/>
  <c r="AY57" s="1"/>
  <c r="AG57"/>
  <c r="AF57"/>
  <c r="AE57"/>
  <c r="AD57"/>
  <c r="C57"/>
  <c r="B57"/>
  <c r="AN56"/>
  <c r="AM56"/>
  <c r="AL56"/>
  <c r="AK56"/>
  <c r="AI56"/>
  <c r="AY56" s="1"/>
  <c r="AG56"/>
  <c r="AF56"/>
  <c r="AE56"/>
  <c r="AD56"/>
  <c r="C56"/>
  <c r="B56"/>
  <c r="AN55"/>
  <c r="AM55"/>
  <c r="AL55"/>
  <c r="AK55"/>
  <c r="AI55"/>
  <c r="AY55" s="1"/>
  <c r="AG55"/>
  <c r="AF55"/>
  <c r="AE55"/>
  <c r="AD55"/>
  <c r="C55"/>
  <c r="B55"/>
  <c r="AN54"/>
  <c r="AM54"/>
  <c r="AL54"/>
  <c r="AK54"/>
  <c r="AI54"/>
  <c r="AY54" s="1"/>
  <c r="AG54"/>
  <c r="AF54"/>
  <c r="AE54"/>
  <c r="AD54"/>
  <c r="C54"/>
  <c r="B54"/>
  <c r="AN53"/>
  <c r="AM53"/>
  <c r="AL53"/>
  <c r="AK53"/>
  <c r="AI53"/>
  <c r="AY53" s="1"/>
  <c r="AG53"/>
  <c r="AF53"/>
  <c r="AE53"/>
  <c r="AD53"/>
  <c r="C53"/>
  <c r="B53"/>
  <c r="AN52"/>
  <c r="AM52"/>
  <c r="AL52"/>
  <c r="AK52"/>
  <c r="AI52"/>
  <c r="AY52" s="1"/>
  <c r="AG52"/>
  <c r="AF52"/>
  <c r="AE52"/>
  <c r="AD52"/>
  <c r="C52"/>
  <c r="B52"/>
  <c r="AN51"/>
  <c r="AM51"/>
  <c r="AL51"/>
  <c r="AK51"/>
  <c r="AI51"/>
  <c r="AY51" s="1"/>
  <c r="AG51"/>
  <c r="AF51"/>
  <c r="AE51"/>
  <c r="AD51"/>
  <c r="C51"/>
  <c r="B51"/>
  <c r="AN50"/>
  <c r="AM50"/>
  <c r="AL50"/>
  <c r="AK50"/>
  <c r="AI50"/>
  <c r="AZ50" s="1"/>
  <c r="AG50"/>
  <c r="AF50"/>
  <c r="AE50"/>
  <c r="AD50"/>
  <c r="C50"/>
  <c r="B50"/>
  <c r="AN49"/>
  <c r="AM49"/>
  <c r="AL49"/>
  <c r="AK49"/>
  <c r="AI49"/>
  <c r="AY49" s="1"/>
  <c r="AG49"/>
  <c r="AF49"/>
  <c r="AE49"/>
  <c r="AD49"/>
  <c r="C49"/>
  <c r="B49"/>
  <c r="AN48"/>
  <c r="AM48"/>
  <c r="AL48"/>
  <c r="AK48"/>
  <c r="AI48"/>
  <c r="AY48" s="1"/>
  <c r="AG48"/>
  <c r="AF48"/>
  <c r="AE48"/>
  <c r="AD48"/>
  <c r="C48"/>
  <c r="B48"/>
  <c r="AN47"/>
  <c r="AM47"/>
  <c r="AL47"/>
  <c r="AK47"/>
  <c r="AI47"/>
  <c r="AY47" s="1"/>
  <c r="AG47"/>
  <c r="AF47"/>
  <c r="AE47"/>
  <c r="AD47"/>
  <c r="C47"/>
  <c r="B47"/>
  <c r="AN46"/>
  <c r="AM46"/>
  <c r="AL46"/>
  <c r="AK46"/>
  <c r="AI46"/>
  <c r="AY46" s="1"/>
  <c r="AG46"/>
  <c r="AF46"/>
  <c r="AE46"/>
  <c r="AD46"/>
  <c r="C46"/>
  <c r="B46"/>
  <c r="AN45"/>
  <c r="AM45"/>
  <c r="AL45"/>
  <c r="AK45"/>
  <c r="AI45"/>
  <c r="AY45" s="1"/>
  <c r="AG45"/>
  <c r="AF45"/>
  <c r="AE45"/>
  <c r="AD45"/>
  <c r="C45"/>
  <c r="B45"/>
  <c r="AN44"/>
  <c r="AM44"/>
  <c r="AL44"/>
  <c r="AK44"/>
  <c r="AI44"/>
  <c r="AY44" s="1"/>
  <c r="AG44"/>
  <c r="AF44"/>
  <c r="AE44"/>
  <c r="AD44"/>
  <c r="C44"/>
  <c r="B44"/>
  <c r="AN43"/>
  <c r="AM43"/>
  <c r="AL43"/>
  <c r="AK43"/>
  <c r="AI43"/>
  <c r="AY43" s="1"/>
  <c r="AG43"/>
  <c r="AF43"/>
  <c r="AE43"/>
  <c r="AD43"/>
  <c r="C43"/>
  <c r="B43"/>
  <c r="AN42"/>
  <c r="AM42"/>
  <c r="AL42"/>
  <c r="AK42"/>
  <c r="AI42"/>
  <c r="AZ42" s="1"/>
  <c r="AG42"/>
  <c r="AF42"/>
  <c r="AE42"/>
  <c r="AD42"/>
  <c r="C42"/>
  <c r="B42"/>
  <c r="AN41"/>
  <c r="AM41"/>
  <c r="AL41"/>
  <c r="AK41"/>
  <c r="AI41"/>
  <c r="AY41" s="1"/>
  <c r="AG41"/>
  <c r="AF41"/>
  <c r="AE41"/>
  <c r="AD41"/>
  <c r="C41"/>
  <c r="B41"/>
  <c r="AN40"/>
  <c r="AM40"/>
  <c r="AL40"/>
  <c r="AK40"/>
  <c r="AI40"/>
  <c r="AY40" s="1"/>
  <c r="AG40"/>
  <c r="AF40"/>
  <c r="AE40"/>
  <c r="AD40"/>
  <c r="C40"/>
  <c r="B40"/>
  <c r="AN39"/>
  <c r="AM39"/>
  <c r="AL39"/>
  <c r="AK39"/>
  <c r="AI39"/>
  <c r="AY39" s="1"/>
  <c r="AG39"/>
  <c r="AF39"/>
  <c r="AE39"/>
  <c r="AD39"/>
  <c r="C39"/>
  <c r="B39"/>
  <c r="AN38"/>
  <c r="AM38"/>
  <c r="AL38"/>
  <c r="AK38"/>
  <c r="AI38"/>
  <c r="AY38" s="1"/>
  <c r="AG38"/>
  <c r="AF38"/>
  <c r="AE38"/>
  <c r="AD38"/>
  <c r="C38"/>
  <c r="B38"/>
  <c r="AN37"/>
  <c r="AM37"/>
  <c r="AL37"/>
  <c r="AK37"/>
  <c r="AI37"/>
  <c r="AY37" s="1"/>
  <c r="AG37"/>
  <c r="AF37"/>
  <c r="AE37"/>
  <c r="AD37"/>
  <c r="C37"/>
  <c r="B37"/>
  <c r="AN36"/>
  <c r="AM36"/>
  <c r="AL36"/>
  <c r="AK36"/>
  <c r="AI36"/>
  <c r="AY36" s="1"/>
  <c r="AG36"/>
  <c r="AF36"/>
  <c r="AE36"/>
  <c r="AD36"/>
  <c r="C36"/>
  <c r="B36"/>
  <c r="AN35"/>
  <c r="AM35"/>
  <c r="AL35"/>
  <c r="AK35"/>
  <c r="AI35"/>
  <c r="AY35" s="1"/>
  <c r="AG35"/>
  <c r="AF35"/>
  <c r="AE35"/>
  <c r="AD35"/>
  <c r="C35"/>
  <c r="B35"/>
  <c r="AN34"/>
  <c r="AM34"/>
  <c r="AL34"/>
  <c r="AK34"/>
  <c r="AI34"/>
  <c r="AZ34" s="1"/>
  <c r="AG34"/>
  <c r="AF34"/>
  <c r="AE34"/>
  <c r="AD34"/>
  <c r="C34"/>
  <c r="B34"/>
  <c r="AN33"/>
  <c r="AM33"/>
  <c r="AL33"/>
  <c r="AK33"/>
  <c r="AI33"/>
  <c r="AY33" s="1"/>
  <c r="AG33"/>
  <c r="AF33"/>
  <c r="AE33"/>
  <c r="AD33"/>
  <c r="C33"/>
  <c r="B33"/>
  <c r="AN32"/>
  <c r="AM32"/>
  <c r="AL32"/>
  <c r="AK32"/>
  <c r="AI32"/>
  <c r="AY32" s="1"/>
  <c r="AG32"/>
  <c r="AF32"/>
  <c r="AE32"/>
  <c r="AD32"/>
  <c r="C32"/>
  <c r="B32"/>
  <c r="AN31"/>
  <c r="AM31"/>
  <c r="AL31"/>
  <c r="AK31"/>
  <c r="AI31"/>
  <c r="AZ31" s="1"/>
  <c r="AG31"/>
  <c r="AF31"/>
  <c r="AE31"/>
  <c r="AD31"/>
  <c r="C31"/>
  <c r="B31"/>
  <c r="AN30"/>
  <c r="AM30"/>
  <c r="AL30"/>
  <c r="AK30"/>
  <c r="AI30"/>
  <c r="AY30" s="1"/>
  <c r="AG30"/>
  <c r="AF30"/>
  <c r="AE30"/>
  <c r="AD30"/>
  <c r="C30"/>
  <c r="B30"/>
  <c r="AN29"/>
  <c r="AM29"/>
  <c r="AL29"/>
  <c r="AK29"/>
  <c r="AI29"/>
  <c r="AY29" s="1"/>
  <c r="AG29"/>
  <c r="AF29"/>
  <c r="AE29"/>
  <c r="AD29"/>
  <c r="C29"/>
  <c r="B29"/>
  <c r="AN28"/>
  <c r="AM28"/>
  <c r="AL28"/>
  <c r="AK28"/>
  <c r="AI28"/>
  <c r="AZ28" s="1"/>
  <c r="AG28"/>
  <c r="AF28"/>
  <c r="AE28"/>
  <c r="AD28"/>
  <c r="C28"/>
  <c r="B28"/>
  <c r="AN27"/>
  <c r="AM27"/>
  <c r="AL27"/>
  <c r="AK27"/>
  <c r="AI27"/>
  <c r="AY27" s="1"/>
  <c r="AG27"/>
  <c r="AF27"/>
  <c r="AE27"/>
  <c r="AD27"/>
  <c r="C27"/>
  <c r="B27"/>
  <c r="AN26"/>
  <c r="AM26"/>
  <c r="AL26"/>
  <c r="AK26"/>
  <c r="AI26"/>
  <c r="AZ26" s="1"/>
  <c r="AG26"/>
  <c r="AF26"/>
  <c r="AE26"/>
  <c r="AD26"/>
  <c r="C26"/>
  <c r="B26"/>
  <c r="AN25"/>
  <c r="AM25"/>
  <c r="AL25"/>
  <c r="AK25"/>
  <c r="AI25"/>
  <c r="AY25" s="1"/>
  <c r="AG25"/>
  <c r="AF25"/>
  <c r="AE25"/>
  <c r="AD25"/>
  <c r="C25"/>
  <c r="B25"/>
  <c r="AN24"/>
  <c r="AM24"/>
  <c r="AL24"/>
  <c r="AK24"/>
  <c r="AI24"/>
  <c r="AY24" s="1"/>
  <c r="AG24"/>
  <c r="AF24"/>
  <c r="AE24"/>
  <c r="AD24"/>
  <c r="C24"/>
  <c r="B24"/>
  <c r="AN23"/>
  <c r="AM23"/>
  <c r="AL23"/>
  <c r="AK23"/>
  <c r="AI23"/>
  <c r="AY23" s="1"/>
  <c r="AG23"/>
  <c r="AF23"/>
  <c r="AE23"/>
  <c r="AD23"/>
  <c r="C23"/>
  <c r="B23"/>
  <c r="AN22"/>
  <c r="AM22"/>
  <c r="AL22"/>
  <c r="AK22"/>
  <c r="AI22"/>
  <c r="AY22" s="1"/>
  <c r="AG22"/>
  <c r="AF22"/>
  <c r="AE22"/>
  <c r="AD22"/>
  <c r="C22"/>
  <c r="B22"/>
  <c r="AN21"/>
  <c r="AM21"/>
  <c r="AL21"/>
  <c r="AK21"/>
  <c r="AI21"/>
  <c r="AY21" s="1"/>
  <c r="AG21"/>
  <c r="AF21"/>
  <c r="AE21"/>
  <c r="AD21"/>
  <c r="C21"/>
  <c r="B21"/>
  <c r="AN20"/>
  <c r="AM20"/>
  <c r="AL20"/>
  <c r="AK20"/>
  <c r="AI20"/>
  <c r="AY20" s="1"/>
  <c r="AG20"/>
  <c r="AF20"/>
  <c r="AE20"/>
  <c r="AD20"/>
  <c r="C20"/>
  <c r="B20"/>
  <c r="AN19"/>
  <c r="AM19"/>
  <c r="AL19"/>
  <c r="AK19"/>
  <c r="AI19"/>
  <c r="AY19" s="1"/>
  <c r="AG19"/>
  <c r="AF19"/>
  <c r="AE19"/>
  <c r="AD19"/>
  <c r="C19"/>
  <c r="B19"/>
  <c r="AN18"/>
  <c r="AM18"/>
  <c r="AL18"/>
  <c r="AK18"/>
  <c r="AI18"/>
  <c r="AZ18" s="1"/>
  <c r="AG18"/>
  <c r="AF18"/>
  <c r="AE18"/>
  <c r="AD18"/>
  <c r="C18"/>
  <c r="B18"/>
  <c r="AN17"/>
  <c r="AM17"/>
  <c r="AL17"/>
  <c r="AK17"/>
  <c r="AI17"/>
  <c r="AY17" s="1"/>
  <c r="AG17"/>
  <c r="AF17"/>
  <c r="AE17"/>
  <c r="AD17"/>
  <c r="C17"/>
  <c r="B17"/>
  <c r="AN16"/>
  <c r="AM16"/>
  <c r="AL16"/>
  <c r="AK16"/>
  <c r="AI16"/>
  <c r="AY16" s="1"/>
  <c r="AG16"/>
  <c r="AF16"/>
  <c r="AE16"/>
  <c r="AD16"/>
  <c r="C16"/>
  <c r="B16"/>
  <c r="AN15"/>
  <c r="AM15"/>
  <c r="AL15"/>
  <c r="AK15"/>
  <c r="AI15"/>
  <c r="AZ15" s="1"/>
  <c r="AG15"/>
  <c r="AF15"/>
  <c r="AE15"/>
  <c r="AD15"/>
  <c r="C15"/>
  <c r="B15"/>
  <c r="AN14"/>
  <c r="AM14"/>
  <c r="AL14"/>
  <c r="AK14"/>
  <c r="AI14"/>
  <c r="AY14" s="1"/>
  <c r="AG14"/>
  <c r="AF14"/>
  <c r="AE14"/>
  <c r="AD14"/>
  <c r="C14"/>
  <c r="B14"/>
  <c r="AN13"/>
  <c r="AM13"/>
  <c r="AL13"/>
  <c r="AK13"/>
  <c r="AI13"/>
  <c r="AY13" s="1"/>
  <c r="AG13"/>
  <c r="AF13"/>
  <c r="AE13"/>
  <c r="AD13"/>
  <c r="C13"/>
  <c r="B13"/>
  <c r="AN12"/>
  <c r="AM12"/>
  <c r="AL12"/>
  <c r="AK12"/>
  <c r="AI12"/>
  <c r="AY12" s="1"/>
  <c r="AG12"/>
  <c r="AF12"/>
  <c r="AE12"/>
  <c r="AD12"/>
  <c r="C12"/>
  <c r="B12"/>
  <c r="C11"/>
  <c r="B11"/>
  <c r="C10"/>
  <c r="B10"/>
  <c r="C9"/>
  <c r="B9"/>
  <c r="C6"/>
  <c r="AJ5"/>
  <c r="AH5"/>
  <c r="A4"/>
  <c r="AI5" s="1"/>
  <c r="Q89" i="5"/>
  <c r="P89"/>
  <c r="O89"/>
  <c r="N89"/>
  <c r="M89"/>
  <c r="Q88"/>
  <c r="P88"/>
  <c r="O88"/>
  <c r="N88"/>
  <c r="M88"/>
  <c r="Q87"/>
  <c r="P87"/>
  <c r="O87"/>
  <c r="N87"/>
  <c r="M87"/>
  <c r="Q86"/>
  <c r="P86"/>
  <c r="O86"/>
  <c r="N86"/>
  <c r="M86"/>
  <c r="Q85"/>
  <c r="P85"/>
  <c r="O85"/>
  <c r="N85"/>
  <c r="M85"/>
  <c r="Q84"/>
  <c r="P84"/>
  <c r="O84"/>
  <c r="N84"/>
  <c r="M84"/>
  <c r="Q83"/>
  <c r="P83"/>
  <c r="O83"/>
  <c r="N83"/>
  <c r="M83"/>
  <c r="Q82"/>
  <c r="P82"/>
  <c r="O82"/>
  <c r="N82"/>
  <c r="M82"/>
  <c r="Q81"/>
  <c r="P81"/>
  <c r="O81"/>
  <c r="N81"/>
  <c r="M81"/>
  <c r="Q80"/>
  <c r="P80"/>
  <c r="O80"/>
  <c r="N80"/>
  <c r="M80"/>
  <c r="Q79"/>
  <c r="P79"/>
  <c r="O79"/>
  <c r="N79"/>
  <c r="M79"/>
  <c r="Q78"/>
  <c r="P78"/>
  <c r="O78"/>
  <c r="N78"/>
  <c r="M78"/>
  <c r="Q77"/>
  <c r="P77"/>
  <c r="O77"/>
  <c r="N77"/>
  <c r="M77"/>
  <c r="Q76"/>
  <c r="P76"/>
  <c r="O76"/>
  <c r="N76"/>
  <c r="M76"/>
  <c r="Q75"/>
  <c r="P75"/>
  <c r="O75"/>
  <c r="N75"/>
  <c r="M75"/>
  <c r="Q74"/>
  <c r="P74"/>
  <c r="O74"/>
  <c r="N74"/>
  <c r="M74"/>
  <c r="Q73"/>
  <c r="P73"/>
  <c r="O73"/>
  <c r="N73"/>
  <c r="M73"/>
  <c r="Q72"/>
  <c r="P72"/>
  <c r="O72"/>
  <c r="N72"/>
  <c r="M72"/>
  <c r="Q71"/>
  <c r="P71"/>
  <c r="O71"/>
  <c r="N71"/>
  <c r="M71"/>
  <c r="Q70"/>
  <c r="P70"/>
  <c r="O70"/>
  <c r="N70"/>
  <c r="M70"/>
  <c r="Q69"/>
  <c r="P69"/>
  <c r="O69"/>
  <c r="N69"/>
  <c r="M69"/>
  <c r="Q68"/>
  <c r="P68"/>
  <c r="O68"/>
  <c r="N68"/>
  <c r="M68"/>
  <c r="Q67"/>
  <c r="P67"/>
  <c r="O67"/>
  <c r="N67"/>
  <c r="M67"/>
  <c r="Q66"/>
  <c r="P66"/>
  <c r="O66"/>
  <c r="N66"/>
  <c r="M66"/>
  <c r="Q65"/>
  <c r="P65"/>
  <c r="O65"/>
  <c r="N65"/>
  <c r="M65"/>
  <c r="Q64"/>
  <c r="P64"/>
  <c r="O64"/>
  <c r="N64"/>
  <c r="M64"/>
  <c r="Q63"/>
  <c r="P63"/>
  <c r="O63"/>
  <c r="N63"/>
  <c r="M63"/>
  <c r="Q62"/>
  <c r="P62"/>
  <c r="O62"/>
  <c r="N62"/>
  <c r="M62"/>
  <c r="Q61"/>
  <c r="P61"/>
  <c r="O61"/>
  <c r="N61"/>
  <c r="M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P56"/>
  <c r="O56"/>
  <c r="N56"/>
  <c r="M56"/>
  <c r="Q55"/>
  <c r="P55"/>
  <c r="O55"/>
  <c r="N55"/>
  <c r="M55"/>
  <c r="Q54"/>
  <c r="P54"/>
  <c r="O54"/>
  <c r="N54"/>
  <c r="M54"/>
  <c r="Q53"/>
  <c r="P53"/>
  <c r="O53"/>
  <c r="N53"/>
  <c r="M53"/>
  <c r="Q52"/>
  <c r="P52"/>
  <c r="O52"/>
  <c r="N52"/>
  <c r="M52"/>
  <c r="Q51"/>
  <c r="P51"/>
  <c r="O51"/>
  <c r="N51"/>
  <c r="M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M47"/>
  <c r="Q46"/>
  <c r="P46"/>
  <c r="O46"/>
  <c r="N46"/>
  <c r="M46"/>
  <c r="Q45"/>
  <c r="P45"/>
  <c r="O45"/>
  <c r="N45"/>
  <c r="M45"/>
  <c r="Q44"/>
  <c r="P44"/>
  <c r="O44"/>
  <c r="N44"/>
  <c r="M44"/>
  <c r="Q43"/>
  <c r="P43"/>
  <c r="O43"/>
  <c r="N43"/>
  <c r="M43"/>
  <c r="Q42"/>
  <c r="P42"/>
  <c r="O42"/>
  <c r="N42"/>
  <c r="M42"/>
  <c r="Q41"/>
  <c r="P41"/>
  <c r="O41"/>
  <c r="N41"/>
  <c r="M41"/>
  <c r="Q40"/>
  <c r="P40"/>
  <c r="O40"/>
  <c r="N40"/>
  <c r="M40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Q6"/>
  <c r="P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6"/>
  <c r="B2"/>
  <c r="B3" s="1"/>
  <c r="AR63" i="6" l="1"/>
  <c r="AT61" s="1"/>
  <c r="AV88"/>
  <c r="AP76"/>
  <c r="AS74" s="1"/>
  <c r="AJ63"/>
  <c r="BB63" s="1"/>
  <c r="AJ65"/>
  <c r="BB65" s="1"/>
  <c r="AR25"/>
  <c r="AT23" s="1"/>
  <c r="AV28"/>
  <c r="AP37"/>
  <c r="AS35" s="1"/>
  <c r="AO53"/>
  <c r="AR57"/>
  <c r="AT55" s="1"/>
  <c r="AH34"/>
  <c r="BA34" s="1"/>
  <c r="AJ74"/>
  <c r="BB74" s="1"/>
  <c r="AY34"/>
  <c r="AZ47"/>
  <c r="AO63"/>
  <c r="AQ87"/>
  <c r="AV37"/>
  <c r="AV45"/>
  <c r="AJ34"/>
  <c r="BB34" s="1"/>
  <c r="AZ36"/>
  <c r="AJ44"/>
  <c r="BB44" s="1"/>
  <c r="AJ57"/>
  <c r="BB57" s="1"/>
  <c r="AP61"/>
  <c r="AS59" s="1"/>
  <c r="AO69"/>
  <c r="AQ15"/>
  <c r="AH60"/>
  <c r="BA60" s="1"/>
  <c r="AH28"/>
  <c r="BA28" s="1"/>
  <c r="AH46"/>
  <c r="BA46" s="1"/>
  <c r="AR52"/>
  <c r="AT50" s="1"/>
  <c r="AH14"/>
  <c r="BA14" s="1"/>
  <c r="AO37"/>
  <c r="AQ44"/>
  <c r="AH55"/>
  <c r="BA55" s="1"/>
  <c r="AV56"/>
  <c r="AR59"/>
  <c r="AT57" s="1"/>
  <c r="AH63"/>
  <c r="BA63" s="1"/>
  <c r="AJ66"/>
  <c r="BB66" s="1"/>
  <c r="AR87"/>
  <c r="AT85" s="1"/>
  <c r="AJ55"/>
  <c r="BB55" s="1"/>
  <c r="AH79"/>
  <c r="BA79" s="1"/>
  <c r="AH84"/>
  <c r="BA84" s="1"/>
  <c r="AH66"/>
  <c r="BA66" s="1"/>
  <c r="AZ20"/>
  <c r="AH86"/>
  <c r="BA86" s="1"/>
  <c r="AJ58"/>
  <c r="BB58" s="1"/>
  <c r="AZ68"/>
  <c r="AO80"/>
  <c r="AR84"/>
  <c r="AT82" s="1"/>
  <c r="AP85"/>
  <c r="AS83" s="1"/>
  <c r="AR65"/>
  <c r="AT63" s="1"/>
  <c r="AZ79"/>
  <c r="AH30"/>
  <c r="BA30" s="1"/>
  <c r="AZ70"/>
  <c r="AO85"/>
  <c r="AO26"/>
  <c r="AU43"/>
  <c r="AU64"/>
  <c r="AR89"/>
  <c r="AT87" s="1"/>
  <c r="AR21"/>
  <c r="AT19" s="1"/>
  <c r="AR53"/>
  <c r="AT51" s="1"/>
  <c r="AO55"/>
  <c r="AY60"/>
  <c r="AQ61"/>
  <c r="AQ63"/>
  <c r="AV84"/>
  <c r="AH85"/>
  <c r="BA85" s="1"/>
  <c r="AR13"/>
  <c r="AH22"/>
  <c r="BA22" s="1"/>
  <c r="AP47"/>
  <c r="AH49"/>
  <c r="BA49" s="1"/>
  <c r="AU52"/>
  <c r="AQ53"/>
  <c r="AH54"/>
  <c r="BA54" s="1"/>
  <c r="AR55"/>
  <c r="AT53" s="1"/>
  <c r="AQ71"/>
  <c r="AP82"/>
  <c r="AS80" s="1"/>
  <c r="AH47"/>
  <c r="BA47" s="1"/>
  <c r="AJ15"/>
  <c r="BB15" s="1"/>
  <c r="AP44"/>
  <c r="AS42" s="1"/>
  <c r="AR45"/>
  <c r="AT43" s="1"/>
  <c r="AV52"/>
  <c r="AP54"/>
  <c r="AS52" s="1"/>
  <c r="AQ55"/>
  <c r="AP63"/>
  <c r="AS61" s="1"/>
  <c r="AV68"/>
  <c r="AH69"/>
  <c r="BA69" s="1"/>
  <c r="AU72"/>
  <c r="AP74"/>
  <c r="AS72" s="1"/>
  <c r="AQ76"/>
  <c r="AO77"/>
  <c r="AJ78"/>
  <c r="BB78" s="1"/>
  <c r="AH70"/>
  <c r="BA70" s="1"/>
  <c r="AU16"/>
  <c r="AJ42"/>
  <c r="BB42" s="1"/>
  <c r="AU46"/>
  <c r="AP53"/>
  <c r="AS51" s="1"/>
  <c r="AO72"/>
  <c r="AO87"/>
  <c r="AJ82"/>
  <c r="BB82" s="1"/>
  <c r="AH12"/>
  <c r="BA12" s="1"/>
  <c r="AH31"/>
  <c r="BA31" s="1"/>
  <c r="AH62"/>
  <c r="BA62" s="1"/>
  <c r="AH81"/>
  <c r="BA81" s="1"/>
  <c r="AH88"/>
  <c r="BA88" s="1"/>
  <c r="AJ89"/>
  <c r="BB89" s="1"/>
  <c r="AO17"/>
  <c r="AQ18"/>
  <c r="AH19"/>
  <c r="BA19" s="1"/>
  <c r="AQ23"/>
  <c r="AO36"/>
  <c r="AO38"/>
  <c r="AQ39"/>
  <c r="AO40"/>
  <c r="AO47"/>
  <c r="AJ47"/>
  <c r="BB47" s="1"/>
  <c r="AH51"/>
  <c r="BA51" s="1"/>
  <c r="AP79"/>
  <c r="AS77" s="1"/>
  <c r="AU81"/>
  <c r="AO86"/>
  <c r="AP19"/>
  <c r="AS17" s="1"/>
  <c r="AY42"/>
  <c r="AH44"/>
  <c r="BA44" s="1"/>
  <c r="AH57"/>
  <c r="BA57" s="1"/>
  <c r="AY63"/>
  <c r="AH65"/>
  <c r="BA65" s="1"/>
  <c r="AQ66"/>
  <c r="AP21"/>
  <c r="AS19" s="1"/>
  <c r="AR22"/>
  <c r="AT20" s="1"/>
  <c r="AR40"/>
  <c r="AT38" s="1"/>
  <c r="AQ58"/>
  <c r="AH59"/>
  <c r="BA59" s="1"/>
  <c r="AR60"/>
  <c r="AT58" s="1"/>
  <c r="AR79"/>
  <c r="AT77" s="1"/>
  <c r="AJ81"/>
  <c r="BB81" s="1"/>
  <c r="AU83"/>
  <c r="AZ23"/>
  <c r="AO71"/>
  <c r="AQ79"/>
  <c r="AU80"/>
  <c r="AR15"/>
  <c r="AT13" s="1"/>
  <c r="AJ22"/>
  <c r="BB22" s="1"/>
  <c r="AQ20"/>
  <c r="AQ34"/>
  <c r="AZ39"/>
  <c r="AQ12"/>
  <c r="AP20"/>
  <c r="AS18" s="1"/>
  <c r="AR26"/>
  <c r="AT24" s="1"/>
  <c r="AQ31"/>
  <c r="AJ46"/>
  <c r="BB46" s="1"/>
  <c r="AR51"/>
  <c r="AT49" s="1"/>
  <c r="AP55"/>
  <c r="AS53" s="1"/>
  <c r="AP58"/>
  <c r="AS56" s="1"/>
  <c r="AO64"/>
  <c r="AP66"/>
  <c r="AS64" s="1"/>
  <c r="AO73"/>
  <c r="AQ74"/>
  <c r="AJ76"/>
  <c r="BB76" s="1"/>
  <c r="AH77"/>
  <c r="BA77" s="1"/>
  <c r="AR20"/>
  <c r="AT18" s="1"/>
  <c r="AR27"/>
  <c r="AT25" s="1"/>
  <c r="AR47"/>
  <c r="AT45" s="1"/>
  <c r="AU51"/>
  <c r="AV77"/>
  <c r="AQ82"/>
  <c r="AV24"/>
  <c r="AU57"/>
  <c r="AU65"/>
  <c r="AY71"/>
  <c r="AH78"/>
  <c r="BA78" s="1"/>
  <c r="AH50"/>
  <c r="BA50" s="1"/>
  <c r="AJ51"/>
  <c r="BB51" s="1"/>
  <c r="AU59"/>
  <c r="AO15"/>
  <c r="AJ18"/>
  <c r="BB18" s="1"/>
  <c r="AR28"/>
  <c r="AT26" s="1"/>
  <c r="AO30"/>
  <c r="AR33"/>
  <c r="AT31" s="1"/>
  <c r="AJ37"/>
  <c r="BB37" s="1"/>
  <c r="AR44"/>
  <c r="AT42" s="1"/>
  <c r="AO58"/>
  <c r="AO66"/>
  <c r="AY66"/>
  <c r="AQ69"/>
  <c r="AR71"/>
  <c r="AT69" s="1"/>
  <c r="AV83"/>
  <c r="AH39"/>
  <c r="BA39" s="1"/>
  <c r="AH41"/>
  <c r="BA41" s="1"/>
  <c r="AH68"/>
  <c r="BA68" s="1"/>
  <c r="AH74"/>
  <c r="BA74" s="1"/>
  <c r="AH82"/>
  <c r="BA82" s="1"/>
  <c r="AV17"/>
  <c r="AQ26"/>
  <c r="AU35"/>
  <c r="AR36"/>
  <c r="AT34" s="1"/>
  <c r="AP39"/>
  <c r="AS37" s="1"/>
  <c r="AU41"/>
  <c r="AQ47"/>
  <c r="AO50"/>
  <c r="AJ50"/>
  <c r="BB50" s="1"/>
  <c r="AQ51"/>
  <c r="AJ52"/>
  <c r="BB52" s="1"/>
  <c r="AO54"/>
  <c r="AJ54"/>
  <c r="BB54" s="1"/>
  <c r="AO57"/>
  <c r="AQ59"/>
  <c r="AO65"/>
  <c r="AU68"/>
  <c r="AP70"/>
  <c r="AS68" s="1"/>
  <c r="AH76"/>
  <c r="BA76" s="1"/>
  <c r="AZ76"/>
  <c r="AO78"/>
  <c r="AQ83"/>
  <c r="AU84"/>
  <c r="AH87"/>
  <c r="BA87" s="1"/>
  <c r="AU19"/>
  <c r="AJ30"/>
  <c r="BB30" s="1"/>
  <c r="AO23"/>
  <c r="AV65"/>
  <c r="AR72"/>
  <c r="AT70" s="1"/>
  <c r="AU12"/>
  <c r="AU14"/>
  <c r="AV19"/>
  <c r="AH20"/>
  <c r="BA20" s="1"/>
  <c r="AJ23"/>
  <c r="BB23" s="1"/>
  <c r="AJ25"/>
  <c r="BB25" s="1"/>
  <c r="AP26"/>
  <c r="AS24" s="1"/>
  <c r="AO27"/>
  <c r="AR29"/>
  <c r="AT27" s="1"/>
  <c r="AP31"/>
  <c r="AS29" s="1"/>
  <c r="AY31"/>
  <c r="AH33"/>
  <c r="BA33" s="1"/>
  <c r="AZ33"/>
  <c r="AH38"/>
  <c r="BA38" s="1"/>
  <c r="AJ39"/>
  <c r="BB39" s="1"/>
  <c r="AJ41"/>
  <c r="BB41" s="1"/>
  <c r="AV43"/>
  <c r="AU49"/>
  <c r="AU56"/>
  <c r="AQ57"/>
  <c r="AO60"/>
  <c r="AJ60"/>
  <c r="BB60" s="1"/>
  <c r="AH61"/>
  <c r="BA61" s="1"/>
  <c r="AQ65"/>
  <c r="AJ68"/>
  <c r="BB68" s="1"/>
  <c r="AH71"/>
  <c r="BA71" s="1"/>
  <c r="AU75"/>
  <c r="AO76"/>
  <c r="AP77"/>
  <c r="AS75" s="1"/>
  <c r="AQ84"/>
  <c r="AO41"/>
  <c r="AO70"/>
  <c r="AO12"/>
  <c r="AR23"/>
  <c r="AT21" s="1"/>
  <c r="AO31"/>
  <c r="AU33"/>
  <c r="AV35"/>
  <c r="AQ37"/>
  <c r="AP38"/>
  <c r="AS36" s="1"/>
  <c r="AR39"/>
  <c r="AT37" s="1"/>
  <c r="AV41"/>
  <c r="AO49"/>
  <c r="AQ50"/>
  <c r="AV51"/>
  <c r="AR68"/>
  <c r="AT66" s="1"/>
  <c r="AP71"/>
  <c r="AS69" s="1"/>
  <c r="AU73"/>
  <c r="AR76"/>
  <c r="AT74" s="1"/>
  <c r="AJ84"/>
  <c r="BB84" s="1"/>
  <c r="AV89"/>
  <c r="AP29"/>
  <c r="AS27" s="1"/>
  <c r="AR32"/>
  <c r="AT30" s="1"/>
  <c r="AO39"/>
  <c r="AQ42"/>
  <c r="AU60"/>
  <c r="AJ12"/>
  <c r="BB12" s="1"/>
  <c r="AY15"/>
  <c r="AH17"/>
  <c r="BA17" s="1"/>
  <c r="AV20"/>
  <c r="AP28"/>
  <c r="AS26" s="1"/>
  <c r="AJ31"/>
  <c r="BB31" s="1"/>
  <c r="AU32"/>
  <c r="AP34"/>
  <c r="AS32" s="1"/>
  <c r="AH36"/>
  <c r="BA36" s="1"/>
  <c r="AH42"/>
  <c r="BA42" s="1"/>
  <c r="AV44"/>
  <c r="AP45"/>
  <c r="AS43" s="1"/>
  <c r="AJ49"/>
  <c r="BB49" s="1"/>
  <c r="AR61"/>
  <c r="AT59" s="1"/>
  <c r="AZ81"/>
  <c r="AZ89"/>
  <c r="AJ17"/>
  <c r="BB17" s="1"/>
  <c r="AJ28"/>
  <c r="BB28" s="1"/>
  <c r="AJ36"/>
  <c r="BB36" s="1"/>
  <c r="AQ17"/>
  <c r="AV57"/>
  <c r="AP87"/>
  <c r="AS85" s="1"/>
  <c r="AR12"/>
  <c r="AJ14"/>
  <c r="BB14" s="1"/>
  <c r="AP15"/>
  <c r="AS13" s="1"/>
  <c r="AU17"/>
  <c r="AJ20"/>
  <c r="BB20" s="1"/>
  <c r="AJ33"/>
  <c r="BB33" s="1"/>
  <c r="AO34"/>
  <c r="AU36"/>
  <c r="AH37"/>
  <c r="BA37" s="1"/>
  <c r="AO45"/>
  <c r="AQ46"/>
  <c r="AU48"/>
  <c r="AV49"/>
  <c r="AH52"/>
  <c r="BA52" s="1"/>
  <c r="AZ57"/>
  <c r="AO59"/>
  <c r="AR64"/>
  <c r="AT62" s="1"/>
  <c r="AZ65"/>
  <c r="AJ69"/>
  <c r="BB69" s="1"/>
  <c r="AJ71"/>
  <c r="BB71" s="1"/>
  <c r="AJ73"/>
  <c r="BB73" s="1"/>
  <c r="AV75"/>
  <c r="AJ77"/>
  <c r="BB77" s="1"/>
  <c r="AU78"/>
  <c r="AO79"/>
  <c r="AJ79"/>
  <c r="BB79" s="1"/>
  <c r="AP86"/>
  <c r="AS84" s="1"/>
  <c r="AU88"/>
  <c r="AZ88"/>
  <c r="AJ70"/>
  <c r="BB70" s="1"/>
  <c r="AO82"/>
  <c r="AO81"/>
  <c r="AH67"/>
  <c r="BA67" s="1"/>
  <c r="AQ68"/>
  <c r="AQ70"/>
  <c r="AQ73"/>
  <c r="AH75"/>
  <c r="BA75" s="1"/>
  <c r="AV81"/>
  <c r="AH83"/>
  <c r="BA83" s="1"/>
  <c r="AH89"/>
  <c r="BA89" s="1"/>
  <c r="AU67"/>
  <c r="AP69"/>
  <c r="AS67" s="1"/>
  <c r="AV69"/>
  <c r="AZ72"/>
  <c r="AR74"/>
  <c r="AT72" s="1"/>
  <c r="AR77"/>
  <c r="AT75" s="1"/>
  <c r="AQ81"/>
  <c r="AR82"/>
  <c r="AT80" s="1"/>
  <c r="AP84"/>
  <c r="AS82" s="1"/>
  <c r="AR85"/>
  <c r="AT83" s="1"/>
  <c r="AU89"/>
  <c r="AO74"/>
  <c r="AO68"/>
  <c r="AZ80"/>
  <c r="AJ87"/>
  <c r="BB87" s="1"/>
  <c r="AR69"/>
  <c r="AT67" s="1"/>
  <c r="AV76"/>
  <c r="AJ83"/>
  <c r="BB83" s="1"/>
  <c r="AJ86"/>
  <c r="BB86" s="1"/>
  <c r="AV73"/>
  <c r="AQ78"/>
  <c r="AO67"/>
  <c r="AV72"/>
  <c r="AZ78"/>
  <c r="AO89"/>
  <c r="AV67"/>
  <c r="AP68"/>
  <c r="AS66" s="1"/>
  <c r="AU70"/>
  <c r="AH73"/>
  <c r="BA73" s="1"/>
  <c r="AZ73"/>
  <c r="AU76"/>
  <c r="AQ77"/>
  <c r="AP78"/>
  <c r="AS76" s="1"/>
  <c r="AV80"/>
  <c r="AR83"/>
  <c r="AT81" s="1"/>
  <c r="AO84"/>
  <c r="AQ85"/>
  <c r="AZ86"/>
  <c r="AQ89"/>
  <c r="AU66"/>
  <c r="AR66"/>
  <c r="AT64" s="1"/>
  <c r="AZ64"/>
  <c r="AV64"/>
  <c r="AZ62"/>
  <c r="AP62"/>
  <c r="AS60" s="1"/>
  <c r="AO62"/>
  <c r="AJ62"/>
  <c r="BB62" s="1"/>
  <c r="AP60"/>
  <c r="AS58" s="1"/>
  <c r="AV60"/>
  <c r="AQ60"/>
  <c r="AU58"/>
  <c r="AY58"/>
  <c r="AR58"/>
  <c r="AT56" s="1"/>
  <c r="AH56"/>
  <c r="BA56" s="1"/>
  <c r="AZ56"/>
  <c r="AZ54"/>
  <c r="AQ52"/>
  <c r="AP52"/>
  <c r="AS50" s="1"/>
  <c r="AO52"/>
  <c r="AZ14"/>
  <c r="AJ38"/>
  <c r="BB38" s="1"/>
  <c r="AH43"/>
  <c r="BA43" s="1"/>
  <c r="AU20"/>
  <c r="AY26"/>
  <c r="AO33"/>
  <c r="AQ21"/>
  <c r="AV22"/>
  <c r="AU34"/>
  <c r="AZ46"/>
  <c r="AO16"/>
  <c r="AQ22"/>
  <c r="AO28"/>
  <c r="AV12"/>
  <c r="AO21"/>
  <c r="AU21"/>
  <c r="AY28"/>
  <c r="AV36"/>
  <c r="AU38"/>
  <c r="AP42"/>
  <c r="AS40" s="1"/>
  <c r="AZ44"/>
  <c r="AH45"/>
  <c r="BA45" s="1"/>
  <c r="AH29"/>
  <c r="BA29" s="1"/>
  <c r="AR18"/>
  <c r="AT16" s="1"/>
  <c r="AU25"/>
  <c r="AQ27"/>
  <c r="AQ41"/>
  <c r="AQ49"/>
  <c r="AR50"/>
  <c r="AT48" s="1"/>
  <c r="AZ16"/>
  <c r="AJ19"/>
  <c r="BB19" s="1"/>
  <c r="AO22"/>
  <c r="AV33"/>
  <c r="AH35"/>
  <c r="BA35" s="1"/>
  <c r="AZ40"/>
  <c r="AH48"/>
  <c r="BA48" s="1"/>
  <c r="AP14"/>
  <c r="AS12" s="1"/>
  <c r="AQ33"/>
  <c r="AV40"/>
  <c r="AH13"/>
  <c r="BA13" s="1"/>
  <c r="AO14"/>
  <c r="AV14"/>
  <c r="AR17"/>
  <c r="AT15" s="1"/>
  <c r="AP18"/>
  <c r="AS16" s="1"/>
  <c r="AY18"/>
  <c r="AQ19"/>
  <c r="AH21"/>
  <c r="BA21" s="1"/>
  <c r="AZ22"/>
  <c r="AU24"/>
  <c r="AQ25"/>
  <c r="AJ26"/>
  <c r="BB26" s="1"/>
  <c r="AH27"/>
  <c r="BA27" s="1"/>
  <c r="AQ28"/>
  <c r="AZ30"/>
  <c r="AZ32"/>
  <c r="AR34"/>
  <c r="AT32" s="1"/>
  <c r="AO35"/>
  <c r="AR37"/>
  <c r="AT35" s="1"/>
  <c r="AU40"/>
  <c r="AU44"/>
  <c r="AQ45"/>
  <c r="AP46"/>
  <c r="AS44" s="1"/>
  <c r="AV48"/>
  <c r="AO42"/>
  <c r="AH25"/>
  <c r="BA25" s="1"/>
  <c r="AP22"/>
  <c r="AS20" s="1"/>
  <c r="AR24"/>
  <c r="AT22" s="1"/>
  <c r="AQ36"/>
  <c r="AO20"/>
  <c r="AO25"/>
  <c r="AU28"/>
  <c r="AR31"/>
  <c r="AT29" s="1"/>
  <c r="AQ38"/>
  <c r="AR42"/>
  <c r="AT40" s="1"/>
  <c r="AZ48"/>
  <c r="AV25"/>
  <c r="AP12"/>
  <c r="AO13"/>
  <c r="AQ14"/>
  <c r="AR16"/>
  <c r="AT14" s="1"/>
  <c r="AO18"/>
  <c r="AV18"/>
  <c r="AV21"/>
  <c r="AU22"/>
  <c r="AP23"/>
  <c r="AS21" s="1"/>
  <c r="AZ24"/>
  <c r="AU27"/>
  <c r="AQ29"/>
  <c r="AP30"/>
  <c r="AS28" s="1"/>
  <c r="AV32"/>
  <c r="AP36"/>
  <c r="AS34" s="1"/>
  <c r="AZ38"/>
  <c r="AZ41"/>
  <c r="AO44"/>
  <c r="AO46"/>
  <c r="AZ49"/>
  <c r="AP50"/>
  <c r="AS48" s="1"/>
  <c r="AP43"/>
  <c r="AS41" s="1"/>
  <c r="AV30"/>
  <c r="AR30"/>
  <c r="AT28" s="1"/>
  <c r="AP32"/>
  <c r="AS30" s="1"/>
  <c r="AP51"/>
  <c r="AS49" s="1"/>
  <c r="AJ56"/>
  <c r="BB56" s="1"/>
  <c r="AQ56"/>
  <c r="AV62"/>
  <c r="AR62"/>
  <c r="AT60" s="1"/>
  <c r="AP64"/>
  <c r="AS62" s="1"/>
  <c r="AP83"/>
  <c r="AS81" s="1"/>
  <c r="AJ88"/>
  <c r="BB88" s="1"/>
  <c r="AQ88"/>
  <c r="AJ35"/>
  <c r="BB35" s="1"/>
  <c r="AJ67"/>
  <c r="BB67" s="1"/>
  <c r="AH24"/>
  <c r="BA24" s="1"/>
  <c r="AH32"/>
  <c r="BA32" s="1"/>
  <c r="AO75"/>
  <c r="AO24"/>
  <c r="AV27"/>
  <c r="AJ29"/>
  <c r="BB29" s="1"/>
  <c r="AQ35"/>
  <c r="AU42"/>
  <c r="AJ43"/>
  <c r="BB43" s="1"/>
  <c r="AV59"/>
  <c r="AJ61"/>
  <c r="BB61" s="1"/>
  <c r="AQ67"/>
  <c r="AU74"/>
  <c r="AJ75"/>
  <c r="BB75" s="1"/>
  <c r="AV13"/>
  <c r="AR14"/>
  <c r="AT12" s="1"/>
  <c r="AH16"/>
  <c r="BA16" s="1"/>
  <c r="AH18"/>
  <c r="BA18" s="1"/>
  <c r="AH26"/>
  <c r="BA26" s="1"/>
  <c r="AQ30"/>
  <c r="AH40"/>
  <c r="BA40" s="1"/>
  <c r="AR41"/>
  <c r="AT39" s="1"/>
  <c r="AR43"/>
  <c r="AT41" s="1"/>
  <c r="AO51"/>
  <c r="AU54"/>
  <c r="AR56"/>
  <c r="AT54" s="1"/>
  <c r="AH58"/>
  <c r="BA58" s="1"/>
  <c r="AQ62"/>
  <c r="AH72"/>
  <c r="BA72" s="1"/>
  <c r="AR73"/>
  <c r="AT71" s="1"/>
  <c r="AR75"/>
  <c r="AT73" s="1"/>
  <c r="AO83"/>
  <c r="AU86"/>
  <c r="AR88"/>
  <c r="AT86" s="1"/>
  <c r="AP56"/>
  <c r="AS54" s="1"/>
  <c r="AP75"/>
  <c r="AS73" s="1"/>
  <c r="AP16"/>
  <c r="AS14" s="1"/>
  <c r="AJ24"/>
  <c r="BB24" s="1"/>
  <c r="AQ24"/>
  <c r="AP27"/>
  <c r="AS25" s="1"/>
  <c r="AJ32"/>
  <c r="BB32" s="1"/>
  <c r="AQ32"/>
  <c r="AV38"/>
  <c r="AR38"/>
  <c r="AT36" s="1"/>
  <c r="AP40"/>
  <c r="AS38" s="1"/>
  <c r="AP59"/>
  <c r="AS57" s="1"/>
  <c r="AJ64"/>
  <c r="BB64" s="1"/>
  <c r="AQ64"/>
  <c r="AV70"/>
  <c r="AR70"/>
  <c r="AT68" s="1"/>
  <c r="AP72"/>
  <c r="AS70" s="1"/>
  <c r="AJ13"/>
  <c r="BB13" s="1"/>
  <c r="AJ53"/>
  <c r="BB53" s="1"/>
  <c r="AJ85"/>
  <c r="BB85" s="1"/>
  <c r="AO88"/>
  <c r="AV16"/>
  <c r="AQ86"/>
  <c r="AQ13"/>
  <c r="AO32"/>
  <c r="AZ12"/>
  <c r="AU13"/>
  <c r="AZ17"/>
  <c r="AO19"/>
  <c r="AH23"/>
  <c r="BA23" s="1"/>
  <c r="AZ25"/>
  <c r="AQ43"/>
  <c r="AU50"/>
  <c r="AZ52"/>
  <c r="AH53"/>
  <c r="BA53" s="1"/>
  <c r="AV53"/>
  <c r="AZ55"/>
  <c r="AY74"/>
  <c r="AQ75"/>
  <c r="AU82"/>
  <c r="AZ84"/>
  <c r="AV85"/>
  <c r="AZ87"/>
  <c r="AJ48"/>
  <c r="BB48" s="1"/>
  <c r="AQ48"/>
  <c r="AV54"/>
  <c r="AR54"/>
  <c r="AT52" s="1"/>
  <c r="AV86"/>
  <c r="AR86"/>
  <c r="AT84" s="1"/>
  <c r="AP88"/>
  <c r="AS86" s="1"/>
  <c r="AS88"/>
  <c r="AP24"/>
  <c r="AS22" s="1"/>
  <c r="AO29"/>
  <c r="AO56"/>
  <c r="AO61"/>
  <c r="AR35"/>
  <c r="AT33" s="1"/>
  <c r="AO43"/>
  <c r="AR48"/>
  <c r="AT46" s="1"/>
  <c r="AQ54"/>
  <c r="AR67"/>
  <c r="AT65" s="1"/>
  <c r="AP13"/>
  <c r="AU30"/>
  <c r="AS45"/>
  <c r="AR49"/>
  <c r="AT47" s="1"/>
  <c r="AU62"/>
  <c r="AH80"/>
  <c r="BA80" s="1"/>
  <c r="AR81"/>
  <c r="AT79" s="1"/>
  <c r="AT89"/>
  <c r="AQ80"/>
  <c r="AJ80"/>
  <c r="BB80" s="1"/>
  <c r="AQ16"/>
  <c r="AJ16"/>
  <c r="BB16" s="1"/>
  <c r="AP35"/>
  <c r="AS33" s="1"/>
  <c r="AJ40"/>
  <c r="BB40" s="1"/>
  <c r="AQ40"/>
  <c r="AV46"/>
  <c r="AR46"/>
  <c r="AT44" s="1"/>
  <c r="AP48"/>
  <c r="AS46" s="1"/>
  <c r="AP67"/>
  <c r="AS65" s="1"/>
  <c r="AJ72"/>
  <c r="BB72" s="1"/>
  <c r="AQ72"/>
  <c r="AV78"/>
  <c r="AR78"/>
  <c r="AT76" s="1"/>
  <c r="AP80"/>
  <c r="AS78" s="1"/>
  <c r="AH64"/>
  <c r="BA64" s="1"/>
  <c r="AR80"/>
  <c r="AT78" s="1"/>
  <c r="AH15"/>
  <c r="BA15" s="1"/>
  <c r="AU18"/>
  <c r="AR19"/>
  <c r="AT17" s="1"/>
  <c r="AJ21"/>
  <c r="BB21" s="1"/>
  <c r="AU26"/>
  <c r="AJ27"/>
  <c r="BB27" s="1"/>
  <c r="AV29"/>
  <c r="AJ45"/>
  <c r="BB45" s="1"/>
  <c r="AO48"/>
  <c r="AY50"/>
  <c r="AJ59"/>
  <c r="BB59" s="1"/>
  <c r="AV61"/>
  <c r="AY82"/>
  <c r="AV26"/>
  <c r="AU29"/>
  <c r="AV34"/>
  <c r="AU37"/>
  <c r="AV42"/>
  <c r="AU45"/>
  <c r="AV50"/>
  <c r="AU53"/>
  <c r="AV58"/>
  <c r="AU61"/>
  <c r="AV66"/>
  <c r="AU69"/>
  <c r="AV74"/>
  <c r="AU77"/>
  <c r="AV82"/>
  <c r="AU85"/>
  <c r="AT88"/>
  <c r="AV15"/>
  <c r="AP17"/>
  <c r="AS15" s="1"/>
  <c r="AZ19"/>
  <c r="AV23"/>
  <c r="AP25"/>
  <c r="AS23" s="1"/>
  <c r="AZ27"/>
  <c r="AV31"/>
  <c r="AP33"/>
  <c r="AS31" s="1"/>
  <c r="AZ35"/>
  <c r="AV39"/>
  <c r="AP41"/>
  <c r="AS39" s="1"/>
  <c r="AZ43"/>
  <c r="AV47"/>
  <c r="AP49"/>
  <c r="AS47" s="1"/>
  <c r="AZ51"/>
  <c r="AV55"/>
  <c r="AP57"/>
  <c r="AS55" s="1"/>
  <c r="AZ59"/>
  <c r="AV63"/>
  <c r="AP65"/>
  <c r="AS63" s="1"/>
  <c r="AZ67"/>
  <c r="AV71"/>
  <c r="AP73"/>
  <c r="AS71" s="1"/>
  <c r="AZ75"/>
  <c r="AV79"/>
  <c r="AP81"/>
  <c r="AS79" s="1"/>
  <c r="AZ83"/>
  <c r="AV87"/>
  <c r="AP89"/>
  <c r="AS87" s="1"/>
  <c r="AU23"/>
  <c r="AU31"/>
  <c r="AU39"/>
  <c r="AU47"/>
  <c r="AU55"/>
  <c r="AU63"/>
  <c r="AU71"/>
  <c r="AU87"/>
  <c r="AZ13"/>
  <c r="AZ21"/>
  <c r="AZ29"/>
  <c r="AZ37"/>
  <c r="AZ45"/>
  <c r="AZ53"/>
  <c r="AZ61"/>
  <c r="AZ69"/>
  <c r="AZ77"/>
  <c r="AZ85"/>
  <c r="AU15"/>
  <c r="AU79"/>
  <c r="C3" i="5"/>
  <c r="D3" s="1"/>
  <c r="B11" s="1"/>
  <c r="P8" i="2" s="1"/>
  <c r="M8" l="1"/>
  <c r="I8"/>
  <c r="AP91" i="6"/>
  <c r="AU91"/>
  <c r="AW20" s="1"/>
  <c r="AT91"/>
  <c r="AS91"/>
  <c r="AR91"/>
  <c r="AV91"/>
  <c r="AX31" s="1"/>
  <c r="D11" i="5"/>
  <c r="C8" i="2" s="1"/>
  <c r="F11" i="5"/>
  <c r="C11"/>
  <c r="B8" i="2" s="1"/>
  <c r="E11" i="5"/>
  <c r="A8" i="2"/>
  <c r="B12" i="5"/>
  <c r="P9" i="2" s="1"/>
  <c r="B10" i="5"/>
  <c r="P7" i="2" s="1"/>
  <c r="M9" l="1"/>
  <c r="I9"/>
  <c r="M7"/>
  <c r="I7"/>
  <c r="D8"/>
  <c r="G8"/>
  <c r="E8"/>
  <c r="F8"/>
  <c r="J8"/>
  <c r="K8"/>
  <c r="AX30" i="6"/>
  <c r="AX23"/>
  <c r="AX15"/>
  <c r="AW82"/>
  <c r="AW17"/>
  <c r="AW88"/>
  <c r="AW35"/>
  <c r="AW27"/>
  <c r="AW37"/>
  <c r="AW60"/>
  <c r="AW75"/>
  <c r="AW74"/>
  <c r="AW71"/>
  <c r="AW73"/>
  <c r="AW78"/>
  <c r="AW84"/>
  <c r="AW69"/>
  <c r="AW54"/>
  <c r="AW77"/>
  <c r="AW48"/>
  <c r="AW21"/>
  <c r="AX59"/>
  <c r="AX29"/>
  <c r="AW66"/>
  <c r="AW31"/>
  <c r="AW42"/>
  <c r="AW32"/>
  <c r="AW26"/>
  <c r="AW45"/>
  <c r="AW79"/>
  <c r="AW34"/>
  <c r="AW28"/>
  <c r="AW56"/>
  <c r="AW51"/>
  <c r="AW38"/>
  <c r="AW36"/>
  <c r="AW46"/>
  <c r="AW15"/>
  <c r="AW57"/>
  <c r="AW18"/>
  <c r="AX54"/>
  <c r="AW39"/>
  <c r="AW87"/>
  <c r="AW68"/>
  <c r="AW43"/>
  <c r="AW83"/>
  <c r="AX71"/>
  <c r="AX66"/>
  <c r="AX62"/>
  <c r="AW86"/>
  <c r="AX79"/>
  <c r="AW55"/>
  <c r="AW62"/>
  <c r="AW49"/>
  <c r="AW81"/>
  <c r="AW44"/>
  <c r="AW22"/>
  <c r="AW59"/>
  <c r="AW70"/>
  <c r="AW58"/>
  <c r="AW25"/>
  <c r="AW52"/>
  <c r="AW40"/>
  <c r="AW64"/>
  <c r="AW67"/>
  <c r="AW14"/>
  <c r="AW63"/>
  <c r="AX27"/>
  <c r="AW30"/>
  <c r="AW23"/>
  <c r="AW47"/>
  <c r="AX58"/>
  <c r="AW65"/>
  <c r="AW19"/>
  <c r="AW24"/>
  <c r="AW72"/>
  <c r="AW80"/>
  <c r="AW41"/>
  <c r="AW85"/>
  <c r="AW29"/>
  <c r="AW13"/>
  <c r="AW61"/>
  <c r="AW53"/>
  <c r="AW50"/>
  <c r="AW12"/>
  <c r="AW76"/>
  <c r="AW16"/>
  <c r="AW89"/>
  <c r="AW33"/>
  <c r="AX74"/>
  <c r="AX87"/>
  <c r="AX55"/>
  <c r="AX85"/>
  <c r="AX39"/>
  <c r="AX26"/>
  <c r="AX13"/>
  <c r="AX50"/>
  <c r="AX61"/>
  <c r="AX42"/>
  <c r="AX34"/>
  <c r="AX47"/>
  <c r="AX16"/>
  <c r="AX70"/>
  <c r="AX86"/>
  <c r="AX78"/>
  <c r="AX38"/>
  <c r="AX53"/>
  <c r="AX63"/>
  <c r="AX12"/>
  <c r="AX18"/>
  <c r="AX21"/>
  <c r="AX45"/>
  <c r="AX77"/>
  <c r="AX69"/>
  <c r="AX20"/>
  <c r="AX14"/>
  <c r="AX48"/>
  <c r="AX80"/>
  <c r="AX73"/>
  <c r="AX88"/>
  <c r="AX68"/>
  <c r="AX57"/>
  <c r="AX17"/>
  <c r="AX33"/>
  <c r="AX41"/>
  <c r="AX35"/>
  <c r="AX37"/>
  <c r="AX72"/>
  <c r="AX25"/>
  <c r="AX76"/>
  <c r="AX49"/>
  <c r="AX67"/>
  <c r="AX52"/>
  <c r="AX32"/>
  <c r="AX28"/>
  <c r="AX36"/>
  <c r="AX65"/>
  <c r="AX75"/>
  <c r="AX56"/>
  <c r="AX19"/>
  <c r="AX40"/>
  <c r="AX84"/>
  <c r="AX24"/>
  <c r="AX44"/>
  <c r="AX64"/>
  <c r="AX51"/>
  <c r="AX43"/>
  <c r="AX83"/>
  <c r="AX89"/>
  <c r="AX22"/>
  <c r="AX60"/>
  <c r="AX81"/>
  <c r="AX82"/>
  <c r="AX46"/>
  <c r="D12" i="5"/>
  <c r="C9" i="2" s="1"/>
  <c r="F12" i="5"/>
  <c r="C12"/>
  <c r="B9" i="2" s="1"/>
  <c r="E12" i="5"/>
  <c r="D10"/>
  <c r="C7" i="2" s="1"/>
  <c r="F10" i="5"/>
  <c r="C10"/>
  <c r="B7" i="2" s="1"/>
  <c r="E10" i="5"/>
  <c r="A7" i="2"/>
  <c r="B9" i="5"/>
  <c r="P6" i="2" s="1"/>
  <c r="A9"/>
  <c r="B13" i="5"/>
  <c r="P10" i="2" s="1"/>
  <c r="Q8" l="1"/>
  <c r="R8"/>
  <c r="O8"/>
  <c r="N8"/>
  <c r="I10"/>
  <c r="M10"/>
  <c r="M6"/>
  <c r="I6"/>
  <c r="D7"/>
  <c r="G7"/>
  <c r="E7"/>
  <c r="F7"/>
  <c r="F9"/>
  <c r="D9"/>
  <c r="E9"/>
  <c r="G9"/>
  <c r="J9"/>
  <c r="K7"/>
  <c r="J7"/>
  <c r="K9"/>
  <c r="AW91" i="6"/>
  <c r="AX91"/>
  <c r="D9" i="5"/>
  <c r="C6" i="2" s="1"/>
  <c r="C9" i="5"/>
  <c r="B6" i="2" s="1"/>
  <c r="E9" i="5"/>
  <c r="F9"/>
  <c r="C13"/>
  <c r="B10" i="2" s="1"/>
  <c r="D13" i="5"/>
  <c r="C10" i="2" s="1"/>
  <c r="F13" i="5"/>
  <c r="E13"/>
  <c r="A10" i="2"/>
  <c r="B14" i="5"/>
  <c r="P11" i="2" s="1"/>
  <c r="B8" i="5"/>
  <c r="P5" i="2" s="1"/>
  <c r="A6"/>
  <c r="Q7" l="1"/>
  <c r="R7"/>
  <c r="R9"/>
  <c r="Q9"/>
  <c r="O9"/>
  <c r="O7"/>
  <c r="N9"/>
  <c r="N7"/>
  <c r="I11"/>
  <c r="M11"/>
  <c r="I5"/>
  <c r="M5"/>
  <c r="G6"/>
  <c r="F6"/>
  <c r="D6"/>
  <c r="E6"/>
  <c r="F10"/>
  <c r="D10"/>
  <c r="G10"/>
  <c r="E10"/>
  <c r="K10"/>
  <c r="K6"/>
  <c r="J10"/>
  <c r="J6"/>
  <c r="C8" i="5"/>
  <c r="B5" i="2" s="1"/>
  <c r="E8" i="5"/>
  <c r="D8"/>
  <c r="C5" i="2" s="1"/>
  <c r="F8" i="5"/>
  <c r="C14"/>
  <c r="B11" i="2" s="1"/>
  <c r="E14" i="5"/>
  <c r="D14"/>
  <c r="C11" i="2" s="1"/>
  <c r="F14" i="5"/>
  <c r="B7"/>
  <c r="P4" i="2" s="1"/>
  <c r="A5"/>
  <c r="A11"/>
  <c r="B15" i="5"/>
  <c r="P12" i="2" s="1"/>
  <c r="R10" l="1"/>
  <c r="Q10"/>
  <c r="Q6"/>
  <c r="R6"/>
  <c r="O6"/>
  <c r="N10"/>
  <c r="O10"/>
  <c r="N6"/>
  <c r="I4"/>
  <c r="M4"/>
  <c r="I12"/>
  <c r="M12"/>
  <c r="E5"/>
  <c r="F5"/>
  <c r="D5"/>
  <c r="G5"/>
  <c r="D11"/>
  <c r="E11"/>
  <c r="F11"/>
  <c r="G11"/>
  <c r="J5"/>
  <c r="K5"/>
  <c r="J11"/>
  <c r="K11"/>
  <c r="C7" i="5"/>
  <c r="B4" i="2" s="1"/>
  <c r="E7" i="5"/>
  <c r="D7"/>
  <c r="C4" i="2" s="1"/>
  <c r="F7" i="5"/>
  <c r="C15"/>
  <c r="B12" i="2" s="1"/>
  <c r="E15" i="5"/>
  <c r="D15"/>
  <c r="C12" i="2" s="1"/>
  <c r="F15" i="5"/>
  <c r="A12" i="2"/>
  <c r="B16" i="5"/>
  <c r="P13" i="2" s="1"/>
  <c r="B6" i="5"/>
  <c r="P3" i="2" s="1"/>
  <c r="A4"/>
  <c r="R5" l="1"/>
  <c r="R11"/>
  <c r="Q5"/>
  <c r="Q11"/>
  <c r="O11"/>
  <c r="N5"/>
  <c r="O5"/>
  <c r="N11"/>
  <c r="I13"/>
  <c r="M13"/>
  <c r="I3"/>
  <c r="A3"/>
  <c r="M3"/>
  <c r="E12"/>
  <c r="G12"/>
  <c r="F12"/>
  <c r="D12"/>
  <c r="E4"/>
  <c r="F4"/>
  <c r="D4"/>
  <c r="G4"/>
  <c r="J4"/>
  <c r="K4"/>
  <c r="J12"/>
  <c r="K12"/>
  <c r="C16" i="5"/>
  <c r="B13" i="2" s="1"/>
  <c r="E16" i="5"/>
  <c r="D16"/>
  <c r="C13" i="2" s="1"/>
  <c r="F16" i="5"/>
  <c r="C6"/>
  <c r="B3" i="2" s="1"/>
  <c r="E6" i="5"/>
  <c r="D6"/>
  <c r="C3" i="2" s="1"/>
  <c r="F6" i="5"/>
  <c r="A13" i="2"/>
  <c r="B17" i="5"/>
  <c r="Q4" i="2" l="1"/>
  <c r="R4"/>
  <c r="R12"/>
  <c r="Q12"/>
  <c r="O4"/>
  <c r="O12"/>
  <c r="N12"/>
  <c r="N4"/>
  <c r="F3"/>
  <c r="D3"/>
  <c r="G3"/>
  <c r="E3"/>
  <c r="E13"/>
  <c r="D13"/>
  <c r="F13"/>
  <c r="G13"/>
  <c r="J3"/>
  <c r="K13"/>
  <c r="J13"/>
  <c r="K3"/>
  <c r="C17" i="5"/>
  <c r="E17"/>
  <c r="D17"/>
  <c r="F17"/>
  <c r="Q13" i="2" l="1"/>
  <c r="R13"/>
  <c r="Q3"/>
  <c r="R3"/>
  <c r="N3"/>
  <c r="O3"/>
  <c r="O13"/>
  <c r="N13"/>
</calcChain>
</file>

<file path=xl/connections.xml><?xml version="1.0" encoding="utf-8"?>
<connections xmlns="http://schemas.openxmlformats.org/spreadsheetml/2006/main">
  <connection id="1" interval="1" name="Connection" type="4" refreshedVersion="3" background="1" refreshOnLoad="1" saveData="1">
    <webPr parsePre="1" consecutive="1" xl2000="1" url="http://nseindia.com/live_market/dynaContent/live_watch/option_chain/optionKeys.jsp?symbolCode=-10007&amp;symbol=NIFTY&amp;symbol=NIFTY&amp;instrument=-&amp;date=-&amp;segmentLink=17&amp;symbolCount=2&amp;segmentLink=17"/>
  </connection>
  <connection id="2" name="Connection1" type="4" refreshedVersion="3" background="1" saveData="1">
    <webPr sourceData="1" parsePre="1" consecutive="1" xl2000="1" url="http://www.nseindia.com/live_market/dynaContent/live_watch/option_chain/optionKeys.jsp?symbolCode=-10006&amp;symbol=NIFTY&amp;symbol=NIFTY&amp;instrument=-&amp;date=-&amp;segmentLink=17&amp;symbolCount=2&amp;segmentLink=17"/>
  </connection>
  <connection id="3" interval="1" name="Connection2" type="4" refreshedVersion="3" deleted="1" background="1" refreshOnLoa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<sst xmlns="http://schemas.openxmlformats.org/spreadsheetml/2006/main" count="1305" uniqueCount="76">
  <si>
    <t>Option Chain (Equity Derivatives)</t>
  </si>
  <si>
    <t>CALLS</t>
  </si>
  <si>
    <t>PUTS</t>
  </si>
  <si>
    <t>Chart</t>
  </si>
  <si>
    <t>OI</t>
  </si>
  <si>
    <t>Chng in OI</t>
  </si>
  <si>
    <t>Volume</t>
  </si>
  <si>
    <t>IV</t>
  </si>
  <si>
    <t>LTP</t>
  </si>
  <si>
    <t>Net Chng</t>
  </si>
  <si>
    <t>Bid</t>
  </si>
  <si>
    <t>Ask</t>
  </si>
  <si>
    <t>Strike Price</t>
  </si>
  <si>
    <t>Qty</t>
  </si>
  <si>
    <t>Price</t>
  </si>
  <si>
    <t>Top</t>
  </si>
  <si>
    <t>Note : 10% interest rate is applied while computing implied volatility.</t>
  </si>
  <si>
    <t>Calls OI</t>
  </si>
  <si>
    <t>Puts OI</t>
  </si>
  <si>
    <t xml:space="preserve">View Options Contracts for: </t>
  </si>
  <si>
    <t xml:space="preserve">OR </t>
  </si>
  <si>
    <t>Filter by: Expiry Date</t>
  </si>
  <si>
    <t>Futures contracts</t>
  </si>
  <si>
    <t>-</t>
  </si>
  <si>
    <t xml:space="preserve"> Highlighted options are in-the-money.</t>
  </si>
  <si>
    <t>Call OI</t>
  </si>
  <si>
    <t>Put OI</t>
  </si>
  <si>
    <t>Change in Call OI</t>
  </si>
  <si>
    <t>Change in Put OI</t>
  </si>
  <si>
    <t>Chg Calls OI</t>
  </si>
  <si>
    <t>Chg Puts OI</t>
  </si>
  <si>
    <t>NIFTY</t>
  </si>
  <si>
    <t>CALL</t>
  </si>
  <si>
    <t>TREND</t>
  </si>
  <si>
    <t>STK</t>
  </si>
  <si>
    <t>PUT</t>
  </si>
  <si>
    <t>PV_DAY</t>
  </si>
  <si>
    <t>Change in</t>
  </si>
  <si>
    <t>Quote</t>
  </si>
  <si>
    <t>PRICE</t>
  </si>
  <si>
    <t>PR_CHG</t>
  </si>
  <si>
    <t>OI_CHG</t>
  </si>
  <si>
    <t>PD_PR</t>
  </si>
  <si>
    <t>PD_OI</t>
  </si>
  <si>
    <t>Open Interest</t>
  </si>
  <si>
    <t>ABOVE 119</t>
  </si>
  <si>
    <t>STR_BL</t>
  </si>
  <si>
    <t>119-40</t>
  </si>
  <si>
    <t>BL</t>
  </si>
  <si>
    <t>40--39</t>
  </si>
  <si>
    <t>RB</t>
  </si>
  <si>
    <t>-40 TO -119</t>
  </si>
  <si>
    <t>BR</t>
  </si>
  <si>
    <t>BELOW 119</t>
  </si>
  <si>
    <t>STR_BR</t>
  </si>
  <si>
    <t>Interpretation</t>
  </si>
  <si>
    <t>Rising</t>
  </si>
  <si>
    <t>Falling</t>
  </si>
  <si>
    <t>Put Price</t>
  </si>
  <si>
    <t xml:space="preserve">Call Price </t>
  </si>
  <si>
    <t>Call CG Pr</t>
  </si>
  <si>
    <t>Put CG Pr</t>
  </si>
  <si>
    <t>Call price</t>
  </si>
  <si>
    <t>Call CH Pr</t>
  </si>
  <si>
    <t>Change in Open Interest</t>
  </si>
  <si>
    <t>BULLISH</t>
  </si>
  <si>
    <t>LONG UNWINDING</t>
  </si>
  <si>
    <t>BEARISH</t>
  </si>
  <si>
    <t>SHORT COVERING</t>
  </si>
  <si>
    <t>Open Interest Calculation NIFTY</t>
  </si>
  <si>
    <t>Long Selling</t>
  </si>
  <si>
    <t>Buying</t>
  </si>
  <si>
    <t>short buying</t>
  </si>
  <si>
    <t>new short</t>
  </si>
  <si>
    <t xml:space="preserve">Underlying Index: NIFTY 5995.40  As on Nov 13, 2013 15:30:06 IST </t>
  </si>
  <si>
    <t xml:space="preserve">Underlying Index: NIFTY 5989.60  As on Nov 13, 2013 15:30:06 IST </t>
  </si>
</sst>
</file>

<file path=xl/styles.xml><?xml version="1.0" encoding="utf-8"?>
<styleSheet xmlns="http://schemas.openxmlformats.org/spreadsheetml/2006/main">
  <fonts count="25"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b/>
      <sz val="14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13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7F3E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46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medium">
        <color rgb="FFC6C2BA"/>
      </right>
      <top/>
      <bottom style="medium">
        <color rgb="FFC6C2BA"/>
      </bottom>
      <diagonal/>
    </border>
    <border>
      <left/>
      <right style="medium">
        <color rgb="FFC6C2BA"/>
      </right>
      <top/>
      <bottom/>
      <diagonal/>
    </border>
    <border>
      <left style="medium">
        <color rgb="FFC6C2BA"/>
      </left>
      <right/>
      <top style="medium">
        <color rgb="FFC6C2BA"/>
      </top>
      <bottom style="medium">
        <color rgb="FFC6C2BA"/>
      </bottom>
      <diagonal/>
    </border>
    <border>
      <left/>
      <right/>
      <top style="medium">
        <color rgb="FFC6C2BA"/>
      </top>
      <bottom style="medium">
        <color rgb="FFC6C2BA"/>
      </bottom>
      <diagonal/>
    </border>
    <border>
      <left/>
      <right style="medium">
        <color rgb="FFC6C2BA"/>
      </right>
      <top style="medium">
        <color rgb="FFC6C2BA"/>
      </top>
      <bottom style="medium">
        <color rgb="FFC6C2BA"/>
      </bottom>
      <diagonal/>
    </border>
    <border>
      <left style="medium">
        <color rgb="FFC6C2BA"/>
      </left>
      <right style="medium">
        <color rgb="FFC6C2BA"/>
      </right>
      <top/>
      <bottom style="medium">
        <color rgb="FFC6C2BA"/>
      </bottom>
      <diagonal/>
    </border>
    <border>
      <left style="medium">
        <color rgb="FFC6C2BA"/>
      </left>
      <right style="medium">
        <color rgb="FFC6C2BA"/>
      </right>
      <top style="medium">
        <color rgb="FFC6C2BA"/>
      </top>
      <bottom/>
      <diagonal/>
    </border>
    <border>
      <left style="medium">
        <color rgb="FFC6C2BA"/>
      </left>
      <right/>
      <top style="medium">
        <color rgb="FFC6C2BA"/>
      </top>
      <bottom/>
      <diagonal/>
    </border>
    <border>
      <left/>
      <right/>
      <top style="medium">
        <color rgb="FFC6C2BA"/>
      </top>
      <bottom/>
      <diagonal/>
    </border>
    <border>
      <left/>
      <right style="medium">
        <color rgb="FFC6C2BA"/>
      </right>
      <top style="medium">
        <color rgb="FFC6C2B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3" fontId="0" fillId="0" borderId="0" xfId="0" applyNumberForma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" fontId="10" fillId="9" borderId="0" xfId="0" applyNumberFormat="1" applyFont="1" applyFill="1" applyBorder="1" applyAlignment="1">
      <alignment horizontal="center" vertical="center"/>
    </xf>
    <xf numFmtId="4" fontId="10" fillId="9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4" fontId="10" fillId="5" borderId="0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3" fontId="6" fillId="9" borderId="21" xfId="0" applyNumberFormat="1" applyFont="1" applyFill="1" applyBorder="1" applyAlignment="1">
      <alignment horizontal="center" vertical="center"/>
    </xf>
    <xf numFmtId="4" fontId="6" fillId="9" borderId="21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3" fontId="6" fillId="5" borderId="21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2" fontId="11" fillId="11" borderId="12" xfId="0" applyNumberFormat="1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2" fontId="14" fillId="0" borderId="23" xfId="0" applyNumberFormat="1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4" fontId="15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0" fillId="0" borderId="12" xfId="0" applyBorder="1"/>
    <xf numFmtId="0" fontId="0" fillId="0" borderId="23" xfId="0" applyBorder="1"/>
    <xf numFmtId="0" fontId="0" fillId="0" borderId="29" xfId="0" applyBorder="1"/>
    <xf numFmtId="0" fontId="0" fillId="0" borderId="30" xfId="0" applyBorder="1"/>
    <xf numFmtId="0" fontId="20" fillId="13" borderId="27" xfId="0" applyFont="1" applyFill="1" applyBorder="1"/>
    <xf numFmtId="0" fontId="20" fillId="13" borderId="28" xfId="0" applyFont="1" applyFill="1" applyBorder="1"/>
    <xf numFmtId="0" fontId="20" fillId="8" borderId="27" xfId="0" applyFont="1" applyFill="1" applyBorder="1" applyAlignment="1">
      <alignment vertical="center"/>
    </xf>
    <xf numFmtId="0" fontId="20" fillId="8" borderId="12" xfId="0" applyFont="1" applyFill="1" applyBorder="1" applyAlignment="1">
      <alignment vertical="center"/>
    </xf>
    <xf numFmtId="0" fontId="20" fillId="8" borderId="23" xfId="0" applyFont="1" applyFill="1" applyBorder="1" applyAlignment="1">
      <alignment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vertical="center"/>
    </xf>
    <xf numFmtId="0" fontId="22" fillId="8" borderId="12" xfId="0" applyFont="1" applyFill="1" applyBorder="1" applyAlignment="1">
      <alignment vertical="center"/>
    </xf>
    <xf numFmtId="0" fontId="23" fillId="8" borderId="12" xfId="0" applyFont="1" applyFill="1" applyBorder="1" applyAlignment="1">
      <alignment vertical="center"/>
    </xf>
    <xf numFmtId="0" fontId="20" fillId="13" borderId="35" xfId="0" applyFont="1" applyFill="1" applyBorder="1"/>
    <xf numFmtId="0" fontId="0" fillId="0" borderId="14" xfId="0" applyBorder="1"/>
    <xf numFmtId="0" fontId="0" fillId="0" borderId="36" xfId="0" applyBorder="1"/>
    <xf numFmtId="0" fontId="20" fillId="13" borderId="37" xfId="0" applyFont="1" applyFill="1" applyBorder="1"/>
    <xf numFmtId="0" fontId="0" fillId="0" borderId="13" xfId="0" applyBorder="1"/>
    <xf numFmtId="0" fontId="0" fillId="0" borderId="38" xfId="0" applyBorder="1"/>
    <xf numFmtId="0" fontId="20" fillId="13" borderId="39" xfId="0" applyFont="1" applyFill="1" applyBorder="1"/>
    <xf numFmtId="0" fontId="0" fillId="0" borderId="40" xfId="0" applyBorder="1"/>
    <xf numFmtId="0" fontId="0" fillId="0" borderId="41" xfId="0" applyBorder="1"/>
    <xf numFmtId="0" fontId="20" fillId="8" borderId="42" xfId="0" applyFont="1" applyFill="1" applyBorder="1" applyAlignment="1">
      <alignment horizontal="center" vertical="center"/>
    </xf>
    <xf numFmtId="0" fontId="0" fillId="0" borderId="42" xfId="0" applyBorder="1"/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43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/>
    </xf>
    <xf numFmtId="0" fontId="19" fillId="12" borderId="33" xfId="0" applyFont="1" applyFill="1" applyBorder="1" applyAlignment="1">
      <alignment horizontal="center"/>
    </xf>
    <xf numFmtId="0" fontId="19" fillId="12" borderId="3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20" xfId="0" applyFont="1" applyFill="1" applyBorder="1" applyAlignment="1">
      <alignment horizontal="center"/>
    </xf>
  </cellXfs>
  <cellStyles count="1">
    <cellStyle name="Normal" xfId="0" builtinId="0"/>
  </cellStyles>
  <dxfs count="4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81066816061068"/>
          <c:y val="3.2302229347792151E-2"/>
          <c:w val="0.77251605498858955"/>
          <c:h val="0.86064461454952701"/>
        </c:manualLayout>
      </c:layout>
      <c:barChart>
        <c:barDir val="col"/>
        <c:grouping val="clustered"/>
        <c:ser>
          <c:idx val="0"/>
          <c:order val="0"/>
          <c:tx>
            <c:strRef>
              <c:f>'OI Chart'!$B$2</c:f>
              <c:strCache>
                <c:ptCount val="1"/>
                <c:pt idx="0">
                  <c:v>Calls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5400</c:v>
                </c:pt>
                <c:pt idx="1">
                  <c:v>5500</c:v>
                </c:pt>
                <c:pt idx="2">
                  <c:v>5600</c:v>
                </c:pt>
                <c:pt idx="3">
                  <c:v>5700</c:v>
                </c:pt>
                <c:pt idx="4">
                  <c:v>5800</c:v>
                </c:pt>
                <c:pt idx="5">
                  <c:v>5900</c:v>
                </c:pt>
                <c:pt idx="6">
                  <c:v>6000</c:v>
                </c:pt>
                <c:pt idx="7">
                  <c:v>6100</c:v>
                </c:pt>
                <c:pt idx="8">
                  <c:v>6200</c:v>
                </c:pt>
                <c:pt idx="9">
                  <c:v>6300</c:v>
                </c:pt>
                <c:pt idx="10">
                  <c:v>6400</c:v>
                </c:pt>
              </c:numCache>
            </c:numRef>
          </c:cat>
          <c:val>
            <c:numRef>
              <c:f>'OI Chart'!$B$3:$B$13</c:f>
              <c:numCache>
                <c:formatCode>General</c:formatCode>
                <c:ptCount val="11"/>
                <c:pt idx="0">
                  <c:v>602700</c:v>
                </c:pt>
                <c:pt idx="1">
                  <c:v>581200</c:v>
                </c:pt>
                <c:pt idx="2">
                  <c:v>640800</c:v>
                </c:pt>
                <c:pt idx="3">
                  <c:v>618750</c:v>
                </c:pt>
                <c:pt idx="4">
                  <c:v>549650</c:v>
                </c:pt>
                <c:pt idx="5">
                  <c:v>576100</c:v>
                </c:pt>
                <c:pt idx="6">
                  <c:v>1759850</c:v>
                </c:pt>
                <c:pt idx="7">
                  <c:v>4148150</c:v>
                </c:pt>
                <c:pt idx="8">
                  <c:v>5134400</c:v>
                </c:pt>
                <c:pt idx="9">
                  <c:v>5974900</c:v>
                </c:pt>
                <c:pt idx="10">
                  <c:v>4050150</c:v>
                </c:pt>
              </c:numCache>
            </c:numRef>
          </c:val>
        </c:ser>
        <c:ser>
          <c:idx val="1"/>
          <c:order val="1"/>
          <c:tx>
            <c:strRef>
              <c:f>'OI Chart'!$C$2</c:f>
              <c:strCache>
                <c:ptCount val="1"/>
                <c:pt idx="0">
                  <c:v>Puts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5400</c:v>
                </c:pt>
                <c:pt idx="1">
                  <c:v>5500</c:v>
                </c:pt>
                <c:pt idx="2">
                  <c:v>5600</c:v>
                </c:pt>
                <c:pt idx="3">
                  <c:v>5700</c:v>
                </c:pt>
                <c:pt idx="4">
                  <c:v>5800</c:v>
                </c:pt>
                <c:pt idx="5">
                  <c:v>5900</c:v>
                </c:pt>
                <c:pt idx="6">
                  <c:v>6000</c:v>
                </c:pt>
                <c:pt idx="7">
                  <c:v>6100</c:v>
                </c:pt>
                <c:pt idx="8">
                  <c:v>6200</c:v>
                </c:pt>
                <c:pt idx="9">
                  <c:v>6300</c:v>
                </c:pt>
                <c:pt idx="10">
                  <c:v>6400</c:v>
                </c:pt>
              </c:numCache>
            </c:numRef>
          </c:cat>
          <c:val>
            <c:numRef>
              <c:f>'OI Chart'!$C$3:$C$13</c:f>
              <c:numCache>
                <c:formatCode>General</c:formatCode>
                <c:ptCount val="11"/>
                <c:pt idx="0">
                  <c:v>1058550</c:v>
                </c:pt>
                <c:pt idx="1">
                  <c:v>2467700</c:v>
                </c:pt>
                <c:pt idx="2">
                  <c:v>2171300</c:v>
                </c:pt>
                <c:pt idx="3">
                  <c:v>2564350</c:v>
                </c:pt>
                <c:pt idx="4">
                  <c:v>4126250</c:v>
                </c:pt>
                <c:pt idx="5">
                  <c:v>3690900</c:v>
                </c:pt>
                <c:pt idx="6">
                  <c:v>5091950</c:v>
                </c:pt>
                <c:pt idx="7">
                  <c:v>3351000</c:v>
                </c:pt>
                <c:pt idx="8">
                  <c:v>2917900</c:v>
                </c:pt>
                <c:pt idx="9">
                  <c:v>1630350</c:v>
                </c:pt>
                <c:pt idx="10">
                  <c:v>276400</c:v>
                </c:pt>
              </c:numCache>
            </c:numRef>
          </c:val>
        </c:ser>
        <c:axId val="152046208"/>
        <c:axId val="133309568"/>
      </c:barChart>
      <c:catAx>
        <c:axId val="152046208"/>
        <c:scaling>
          <c:orientation val="minMax"/>
        </c:scaling>
        <c:axPos val="b"/>
        <c:numFmt formatCode="General" sourceLinked="1"/>
        <c:tickLblPos val="nextTo"/>
        <c:crossAx val="133309568"/>
        <c:crosses val="autoZero"/>
        <c:auto val="1"/>
        <c:lblAlgn val="ctr"/>
        <c:lblOffset val="100"/>
      </c:catAx>
      <c:valAx>
        <c:axId val="133309568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52046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41289775174295"/>
          <c:y val="2.0090604994162188E-2"/>
          <c:w val="0.68698409779981884"/>
          <c:h val="0.92689697077786737"/>
        </c:manualLayout>
      </c:layout>
      <c:barChart>
        <c:barDir val="col"/>
        <c:grouping val="clustered"/>
        <c:ser>
          <c:idx val="0"/>
          <c:order val="0"/>
          <c:tx>
            <c:strRef>
              <c:f>'OI Chart'!$J$2</c:f>
              <c:strCache>
                <c:ptCount val="1"/>
                <c:pt idx="0">
                  <c:v>Chg Calls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5400</c:v>
                </c:pt>
                <c:pt idx="1">
                  <c:v>5500</c:v>
                </c:pt>
                <c:pt idx="2">
                  <c:v>5600</c:v>
                </c:pt>
                <c:pt idx="3">
                  <c:v>5700</c:v>
                </c:pt>
                <c:pt idx="4">
                  <c:v>5800</c:v>
                </c:pt>
                <c:pt idx="5">
                  <c:v>5900</c:v>
                </c:pt>
                <c:pt idx="6">
                  <c:v>6000</c:v>
                </c:pt>
                <c:pt idx="7">
                  <c:v>6100</c:v>
                </c:pt>
                <c:pt idx="8">
                  <c:v>6200</c:v>
                </c:pt>
                <c:pt idx="9">
                  <c:v>6300</c:v>
                </c:pt>
                <c:pt idx="10">
                  <c:v>6400</c:v>
                </c:pt>
              </c:numCache>
            </c:numRef>
          </c:cat>
          <c:val>
            <c:numRef>
              <c:f>'OI Chart'!$J$3:$J$13</c:f>
              <c:numCache>
                <c:formatCode>General</c:formatCode>
                <c:ptCount val="11"/>
                <c:pt idx="0">
                  <c:v>-5350</c:v>
                </c:pt>
                <c:pt idx="1">
                  <c:v>-5350</c:v>
                </c:pt>
                <c:pt idx="2">
                  <c:v>-8800</c:v>
                </c:pt>
                <c:pt idx="3">
                  <c:v>-4450</c:v>
                </c:pt>
                <c:pt idx="4">
                  <c:v>-36650</c:v>
                </c:pt>
                <c:pt idx="5">
                  <c:v>78200</c:v>
                </c:pt>
                <c:pt idx="6">
                  <c:v>591350</c:v>
                </c:pt>
                <c:pt idx="7">
                  <c:v>1368100</c:v>
                </c:pt>
                <c:pt idx="8">
                  <c:v>96300</c:v>
                </c:pt>
                <c:pt idx="9">
                  <c:v>69000</c:v>
                </c:pt>
                <c:pt idx="10">
                  <c:v>-116200</c:v>
                </c:pt>
              </c:numCache>
            </c:numRef>
          </c:val>
        </c:ser>
        <c:ser>
          <c:idx val="1"/>
          <c:order val="1"/>
          <c:tx>
            <c:strRef>
              <c:f>'OI Chart'!$K$2</c:f>
              <c:strCache>
                <c:ptCount val="1"/>
                <c:pt idx="0">
                  <c:v>Chg Puts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5400</c:v>
                </c:pt>
                <c:pt idx="1">
                  <c:v>5500</c:v>
                </c:pt>
                <c:pt idx="2">
                  <c:v>5600</c:v>
                </c:pt>
                <c:pt idx="3">
                  <c:v>5700</c:v>
                </c:pt>
                <c:pt idx="4">
                  <c:v>5800</c:v>
                </c:pt>
                <c:pt idx="5">
                  <c:v>5900</c:v>
                </c:pt>
                <c:pt idx="6">
                  <c:v>6000</c:v>
                </c:pt>
                <c:pt idx="7">
                  <c:v>6100</c:v>
                </c:pt>
                <c:pt idx="8">
                  <c:v>6200</c:v>
                </c:pt>
                <c:pt idx="9">
                  <c:v>6300</c:v>
                </c:pt>
                <c:pt idx="10">
                  <c:v>6400</c:v>
                </c:pt>
              </c:numCache>
            </c:numRef>
          </c:cat>
          <c:val>
            <c:numRef>
              <c:f>'OI Chart'!$K$3:$K$13</c:f>
              <c:numCache>
                <c:formatCode>General</c:formatCode>
                <c:ptCount val="11"/>
                <c:pt idx="0">
                  <c:v>-150</c:v>
                </c:pt>
                <c:pt idx="1">
                  <c:v>34800</c:v>
                </c:pt>
                <c:pt idx="2">
                  <c:v>282650</c:v>
                </c:pt>
                <c:pt idx="3">
                  <c:v>154000</c:v>
                </c:pt>
                <c:pt idx="4">
                  <c:v>434100</c:v>
                </c:pt>
                <c:pt idx="5">
                  <c:v>592600</c:v>
                </c:pt>
                <c:pt idx="6">
                  <c:v>-215100</c:v>
                </c:pt>
                <c:pt idx="7">
                  <c:v>-106800</c:v>
                </c:pt>
                <c:pt idx="8">
                  <c:v>-367900</c:v>
                </c:pt>
                <c:pt idx="9">
                  <c:v>-156500</c:v>
                </c:pt>
                <c:pt idx="10">
                  <c:v>-22400</c:v>
                </c:pt>
              </c:numCache>
            </c:numRef>
          </c:val>
        </c:ser>
        <c:axId val="133321856"/>
        <c:axId val="133323392"/>
      </c:barChart>
      <c:catAx>
        <c:axId val="133321856"/>
        <c:scaling>
          <c:orientation val="minMax"/>
        </c:scaling>
        <c:axPos val="b"/>
        <c:numFmt formatCode="General" sourceLinked="1"/>
        <c:tickLblPos val="nextTo"/>
        <c:crossAx val="133323392"/>
        <c:crosses val="autoZero"/>
        <c:auto val="1"/>
        <c:lblAlgn val="ctr"/>
        <c:lblOffset val="100"/>
      </c:catAx>
      <c:valAx>
        <c:axId val="133323392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3332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38100</xdr:rowOff>
    </xdr:from>
    <xdr:to>
      <xdr:col>10</xdr:col>
      <xdr:colOff>542925</xdr:colOff>
      <xdr:row>39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657224</xdr:colOff>
      <xdr:row>13</xdr:row>
      <xdr:rowOff>104774</xdr:rowOff>
    </xdr:from>
    <xdr:to>
      <xdr:col>21</xdr:col>
      <xdr:colOff>0</xdr:colOff>
      <xdr:row>39</xdr:row>
      <xdr:rowOff>74084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31750</xdr:colOff>
      <xdr:row>0</xdr:row>
      <xdr:rowOff>31750</xdr:rowOff>
    </xdr:from>
    <xdr:to>
      <xdr:col>14</xdr:col>
      <xdr:colOff>1566333</xdr:colOff>
      <xdr:row>13</xdr:row>
      <xdr:rowOff>0</xdr:rowOff>
    </xdr:to>
    <xdr:sp macro="" textlink="">
      <xdr:nvSpPr>
        <xdr:cNvPr id="4" name="Rectangle 3"/>
        <xdr:cNvSpPr/>
      </xdr:nvSpPr>
      <xdr:spPr bwMode="auto">
        <a:xfrm>
          <a:off x="7979833" y="31750"/>
          <a:ext cx="3206750" cy="22860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84667</xdr:colOff>
      <xdr:row>0</xdr:row>
      <xdr:rowOff>105833</xdr:rowOff>
    </xdr:from>
    <xdr:to>
      <xdr:col>14</xdr:col>
      <xdr:colOff>1492250</xdr:colOff>
      <xdr:row>12</xdr:row>
      <xdr:rowOff>116416</xdr:rowOff>
    </xdr:to>
    <xdr:cxnSp macro="">
      <xdr:nvCxnSpPr>
        <xdr:cNvPr id="6" name="Straight Connector 5"/>
        <xdr:cNvCxnSpPr/>
      </xdr:nvCxnSpPr>
      <xdr:spPr bwMode="auto">
        <a:xfrm flipV="1">
          <a:off x="8032750" y="105833"/>
          <a:ext cx="3079750" cy="2159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63500</xdr:colOff>
      <xdr:row>0</xdr:row>
      <xdr:rowOff>74083</xdr:rowOff>
    </xdr:from>
    <xdr:to>
      <xdr:col>14</xdr:col>
      <xdr:colOff>1524000</xdr:colOff>
      <xdr:row>13</xdr:row>
      <xdr:rowOff>0</xdr:rowOff>
    </xdr:to>
    <xdr:cxnSp macro="">
      <xdr:nvCxnSpPr>
        <xdr:cNvPr id="8" name="Straight Connector 7"/>
        <xdr:cNvCxnSpPr/>
      </xdr:nvCxnSpPr>
      <xdr:spPr bwMode="auto">
        <a:xfrm>
          <a:off x="8011583" y="74083"/>
          <a:ext cx="3132667" cy="22436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799042</xdr:colOff>
      <xdr:row>0</xdr:row>
      <xdr:rowOff>47625</xdr:rowOff>
    </xdr:from>
    <xdr:to>
      <xdr:col>14</xdr:col>
      <xdr:colOff>650874</xdr:colOff>
      <xdr:row>12</xdr:row>
      <xdr:rowOff>111125</xdr:rowOff>
    </xdr:to>
    <xdr:sp macro="" textlink="">
      <xdr:nvSpPr>
        <xdr:cNvPr id="10" name="TextBox 9"/>
        <xdr:cNvSpPr txBox="1"/>
      </xdr:nvSpPr>
      <xdr:spPr>
        <a:xfrm rot="16200000">
          <a:off x="8403166" y="391584"/>
          <a:ext cx="2211917" cy="152399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1">
              <a:solidFill>
                <a:srgbClr val="FF0000"/>
              </a:solidFill>
            </a:rPr>
            <a:t>CANCELLED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optionKeys" refreshOnLoad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optionKeys.jsp?symbolCode=-10004&amp;symbol=NIFTY&amp;symbol=NIFTY&amp;instrument=-&amp;date=-&amp;segmentLink=5&amp;symbolCount=2" refreshOnLoad="1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optionKeys.jsp?symbolCode=-10006&amp;symbol=NIFTY&amp;symbol=NIFTY&amp;instrument=-&amp;date=-&amp;segmentLink=17&amp;symbolCount=2&amp;segmentLink=17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94"/>
  <sheetViews>
    <sheetView workbookViewId="0">
      <pane ySplit="915" activePane="bottomLeft"/>
      <selection activeCell="B29" sqref="B29"/>
      <selection pane="bottomLeft" activeCell="B29" sqref="B29"/>
    </sheetView>
  </sheetViews>
  <sheetFormatPr defaultColWidth="11.5703125" defaultRowHeight="12.75"/>
  <cols>
    <col min="1" max="1" width="27.42578125" customWidth="1"/>
    <col min="2" max="2" width="58.7109375" customWidth="1"/>
    <col min="3" max="3" width="11.7109375" customWidth="1"/>
    <col min="4" max="4" width="8.42578125" customWidth="1"/>
    <col min="5" max="5" width="6" customWidth="1"/>
    <col min="6" max="6" width="7" customWidth="1"/>
    <col min="7" max="7" width="10.5703125" customWidth="1"/>
    <col min="8" max="8" width="6.5703125" customWidth="1"/>
    <col min="9" max="10" width="7" customWidth="1"/>
    <col min="11" max="11" width="6.5703125" customWidth="1"/>
    <col min="12" max="12" width="12.85546875" customWidth="1"/>
    <col min="13" max="13" width="6.85546875" customWidth="1"/>
    <col min="14" max="15" width="8.140625" customWidth="1"/>
    <col min="16" max="16" width="5.5703125" customWidth="1"/>
    <col min="17" max="17" width="10.5703125" customWidth="1"/>
    <col min="18" max="18" width="8.140625" customWidth="1"/>
    <col min="19" max="19" width="6" customWidth="1"/>
    <col min="20" max="20" width="8.42578125" customWidth="1"/>
    <col min="21" max="21" width="11.7109375" customWidth="1"/>
    <col min="22" max="22" width="9.140625" customWidth="1"/>
    <col min="23" max="23" width="6.5703125" customWidth="1"/>
  </cols>
  <sheetData>
    <row r="1" spans="1:23">
      <c r="A1" s="1" t="s">
        <v>0</v>
      </c>
      <c r="B1" t="s">
        <v>74</v>
      </c>
    </row>
    <row r="2" spans="1:23" ht="20.25">
      <c r="A2" s="2" t="s">
        <v>19</v>
      </c>
      <c r="B2" s="3"/>
    </row>
    <row r="3" spans="1:23">
      <c r="A3" s="4" t="s">
        <v>20</v>
      </c>
    </row>
    <row r="4" spans="1:23">
      <c r="A4" s="1" t="s">
        <v>21</v>
      </c>
    </row>
    <row r="5" spans="1:23">
      <c r="A5" s="1" t="s">
        <v>22</v>
      </c>
    </row>
    <row r="6" spans="1:23" ht="13.5" thickBot="1">
      <c r="A6" s="5"/>
      <c r="L6" s="6"/>
      <c r="M6" s="5"/>
    </row>
    <row r="7" spans="1:23" ht="15.75" customHeight="1" thickBot="1">
      <c r="A7" s="16"/>
      <c r="B7" s="18"/>
      <c r="C7" s="18"/>
      <c r="D7" s="18"/>
      <c r="E7" s="18"/>
      <c r="F7" s="18"/>
      <c r="G7" s="18"/>
      <c r="H7" s="18"/>
      <c r="I7" s="18"/>
      <c r="J7" s="18"/>
      <c r="K7" s="17"/>
      <c r="L7" s="17"/>
      <c r="M7" s="16"/>
      <c r="N7" s="18"/>
      <c r="O7" s="18"/>
      <c r="P7" s="18"/>
      <c r="Q7" s="18"/>
      <c r="R7" s="18"/>
      <c r="S7" s="18"/>
      <c r="T7" s="18"/>
      <c r="U7" s="18"/>
      <c r="V7" s="18"/>
      <c r="W7" s="17"/>
    </row>
    <row r="8" spans="1:23" ht="15" customHeight="1">
      <c r="A8" s="21" t="s">
        <v>1</v>
      </c>
      <c r="B8" s="22"/>
      <c r="C8" s="22"/>
      <c r="D8" s="22"/>
      <c r="E8" s="22"/>
      <c r="F8" s="22"/>
      <c r="G8" s="22"/>
      <c r="H8" s="23"/>
      <c r="I8" s="23"/>
      <c r="J8" s="23"/>
      <c r="K8" s="15"/>
      <c r="L8" s="19"/>
      <c r="M8" s="23" t="s">
        <v>2</v>
      </c>
      <c r="N8" s="23"/>
      <c r="O8" s="23"/>
      <c r="P8" s="23"/>
      <c r="Q8" s="22"/>
      <c r="R8" s="22"/>
      <c r="S8" s="22"/>
      <c r="T8" s="22"/>
      <c r="U8" s="22"/>
      <c r="V8" s="22"/>
      <c r="W8" s="24"/>
    </row>
    <row r="9" spans="1:23" ht="15.75" thickBot="1">
      <c r="A9" s="20" t="s">
        <v>3</v>
      </c>
      <c r="B9" s="20" t="s">
        <v>4</v>
      </c>
      <c r="C9" s="20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14" t="s">
        <v>10</v>
      </c>
      <c r="I9" s="14" t="s">
        <v>10</v>
      </c>
      <c r="J9" s="14" t="s">
        <v>11</v>
      </c>
      <c r="K9" s="14" t="s">
        <v>11</v>
      </c>
      <c r="L9" s="20" t="s">
        <v>12</v>
      </c>
      <c r="M9" s="14" t="s">
        <v>10</v>
      </c>
      <c r="N9" s="14" t="s">
        <v>10</v>
      </c>
      <c r="O9" s="14" t="s">
        <v>11</v>
      </c>
      <c r="P9" s="14" t="s">
        <v>11</v>
      </c>
      <c r="Q9" s="20" t="s">
        <v>9</v>
      </c>
      <c r="R9" s="20" t="s">
        <v>8</v>
      </c>
      <c r="S9" s="20" t="s">
        <v>7</v>
      </c>
      <c r="T9" s="20" t="s">
        <v>6</v>
      </c>
      <c r="U9" s="20" t="s">
        <v>5</v>
      </c>
      <c r="V9" s="20" t="s">
        <v>4</v>
      </c>
      <c r="W9" s="20" t="s">
        <v>3</v>
      </c>
    </row>
    <row r="10" spans="1:23">
      <c r="A10" s="7"/>
      <c r="B10" s="1"/>
      <c r="C10" s="1"/>
      <c r="D10" s="1"/>
      <c r="E10" s="1"/>
      <c r="F10" s="7"/>
      <c r="G10" s="1"/>
      <c r="H10" s="1" t="s">
        <v>13</v>
      </c>
      <c r="I10" s="1" t="s">
        <v>14</v>
      </c>
      <c r="J10" s="1" t="s">
        <v>14</v>
      </c>
      <c r="K10" s="1" t="s">
        <v>13</v>
      </c>
      <c r="L10" s="7"/>
      <c r="M10" s="1" t="s">
        <v>13</v>
      </c>
      <c r="N10" s="1" t="s">
        <v>14</v>
      </c>
      <c r="O10" s="1" t="s">
        <v>14</v>
      </c>
      <c r="P10" s="1" t="s">
        <v>13</v>
      </c>
      <c r="Q10" s="1"/>
      <c r="R10" s="7"/>
      <c r="S10" s="1"/>
      <c r="T10" s="1"/>
      <c r="U10" s="1"/>
      <c r="V10" s="1"/>
      <c r="W10" s="7"/>
    </row>
    <row r="11" spans="1:23">
      <c r="A11" s="7"/>
      <c r="B11" s="9" t="s">
        <v>23</v>
      </c>
      <c r="C11" s="9" t="s">
        <v>23</v>
      </c>
      <c r="D11" s="1" t="s">
        <v>23</v>
      </c>
      <c r="E11" s="1" t="s">
        <v>23</v>
      </c>
      <c r="F11" s="10" t="s">
        <v>23</v>
      </c>
      <c r="G11" s="1" t="s">
        <v>23</v>
      </c>
      <c r="H11" s="9">
        <v>1000</v>
      </c>
      <c r="I11" s="10">
        <v>2008.3</v>
      </c>
      <c r="J11" s="10">
        <v>2297.5</v>
      </c>
      <c r="K11" s="9">
        <v>100</v>
      </c>
      <c r="L11" s="7">
        <v>3850</v>
      </c>
      <c r="M11" s="9">
        <v>500</v>
      </c>
      <c r="N11" s="1">
        <v>0.05</v>
      </c>
      <c r="O11" s="1">
        <v>1</v>
      </c>
      <c r="P11" s="9">
        <v>500</v>
      </c>
      <c r="Q11" s="1" t="s">
        <v>23</v>
      </c>
      <c r="R11" s="1" t="s">
        <v>23</v>
      </c>
      <c r="S11" s="1" t="s">
        <v>23</v>
      </c>
      <c r="T11" s="1" t="s">
        <v>23</v>
      </c>
      <c r="U11" s="9" t="s">
        <v>23</v>
      </c>
      <c r="V11" s="9" t="s">
        <v>23</v>
      </c>
      <c r="W11" s="7"/>
    </row>
    <row r="12" spans="1:23">
      <c r="A12" s="7"/>
      <c r="B12" s="9" t="s">
        <v>23</v>
      </c>
      <c r="C12" s="9" t="s">
        <v>23</v>
      </c>
      <c r="D12" s="1" t="s">
        <v>23</v>
      </c>
      <c r="E12" s="1" t="s">
        <v>23</v>
      </c>
      <c r="F12" s="10" t="s">
        <v>23</v>
      </c>
      <c r="G12" s="1" t="s">
        <v>23</v>
      </c>
      <c r="H12" s="9">
        <v>1000</v>
      </c>
      <c r="I12" s="10">
        <v>1957.5</v>
      </c>
      <c r="J12" s="10">
        <v>2247.5</v>
      </c>
      <c r="K12" s="9">
        <v>100</v>
      </c>
      <c r="L12" s="7">
        <v>3900</v>
      </c>
      <c r="M12" s="9">
        <v>500</v>
      </c>
      <c r="N12" s="1">
        <v>0.05</v>
      </c>
      <c r="O12" s="1">
        <v>1</v>
      </c>
      <c r="P12" s="9">
        <v>500</v>
      </c>
      <c r="Q12" s="1" t="s">
        <v>23</v>
      </c>
      <c r="R12" s="1" t="s">
        <v>23</v>
      </c>
      <c r="S12" s="1" t="s">
        <v>23</v>
      </c>
      <c r="T12" s="1" t="s">
        <v>23</v>
      </c>
      <c r="U12" s="9" t="s">
        <v>23</v>
      </c>
      <c r="V12" s="9" t="s">
        <v>23</v>
      </c>
      <c r="W12" s="7"/>
    </row>
    <row r="13" spans="1:23">
      <c r="A13" s="7"/>
      <c r="B13" s="9" t="s">
        <v>23</v>
      </c>
      <c r="C13" s="9" t="s">
        <v>23</v>
      </c>
      <c r="D13" s="1" t="s">
        <v>23</v>
      </c>
      <c r="E13" s="1" t="s">
        <v>23</v>
      </c>
      <c r="F13" s="11" t="s">
        <v>23</v>
      </c>
      <c r="G13" s="1" t="s">
        <v>23</v>
      </c>
      <c r="H13" s="9">
        <v>1000</v>
      </c>
      <c r="I13" s="10">
        <v>1907.5</v>
      </c>
      <c r="J13" s="10">
        <v>2197.5</v>
      </c>
      <c r="K13" s="9">
        <v>100</v>
      </c>
      <c r="L13" s="7">
        <v>3950</v>
      </c>
      <c r="M13" s="9">
        <v>500</v>
      </c>
      <c r="N13" s="1">
        <v>0.05</v>
      </c>
      <c r="O13" s="1">
        <v>1</v>
      </c>
      <c r="P13" s="9">
        <v>500</v>
      </c>
      <c r="Q13" s="1" t="s">
        <v>23</v>
      </c>
      <c r="R13" s="7" t="s">
        <v>23</v>
      </c>
      <c r="S13" s="1" t="s">
        <v>23</v>
      </c>
      <c r="T13" s="1" t="s">
        <v>23</v>
      </c>
      <c r="U13" s="9" t="s">
        <v>23</v>
      </c>
      <c r="V13" s="9" t="s">
        <v>23</v>
      </c>
      <c r="W13" s="7"/>
    </row>
    <row r="14" spans="1:23">
      <c r="A14" s="7"/>
      <c r="B14" s="9">
        <v>119200</v>
      </c>
      <c r="C14" s="9">
        <v>-1100</v>
      </c>
      <c r="D14" s="1">
        <v>105</v>
      </c>
      <c r="E14" s="1" t="s">
        <v>23</v>
      </c>
      <c r="F14" s="10">
        <v>1994.05</v>
      </c>
      <c r="G14" s="1">
        <v>-58.15</v>
      </c>
      <c r="H14" s="9">
        <v>100</v>
      </c>
      <c r="I14" s="10">
        <v>1994.4</v>
      </c>
      <c r="J14" s="10">
        <v>2065.6</v>
      </c>
      <c r="K14" s="9">
        <v>50</v>
      </c>
      <c r="L14" s="7">
        <v>4000</v>
      </c>
      <c r="M14" s="9">
        <v>500</v>
      </c>
      <c r="N14" s="1">
        <v>0.25</v>
      </c>
      <c r="O14" s="1">
        <v>0.3</v>
      </c>
      <c r="P14" s="9">
        <v>550</v>
      </c>
      <c r="Q14" s="1">
        <v>-0.05</v>
      </c>
      <c r="R14" s="7">
        <v>0.25</v>
      </c>
      <c r="S14" s="1">
        <v>67.099999999999994</v>
      </c>
      <c r="T14" s="1">
        <v>98</v>
      </c>
      <c r="U14" s="9">
        <v>900</v>
      </c>
      <c r="V14" s="9">
        <v>9800</v>
      </c>
      <c r="W14" s="7"/>
    </row>
    <row r="15" spans="1:23">
      <c r="A15" s="7"/>
      <c r="B15" s="9" t="s">
        <v>23</v>
      </c>
      <c r="C15" s="9" t="s">
        <v>23</v>
      </c>
      <c r="D15" s="9" t="s">
        <v>23</v>
      </c>
      <c r="E15" s="1" t="s">
        <v>23</v>
      </c>
      <c r="F15" s="10" t="s">
        <v>23</v>
      </c>
      <c r="G15" s="1" t="s">
        <v>23</v>
      </c>
      <c r="H15" s="9">
        <v>1000</v>
      </c>
      <c r="I15" s="10">
        <v>1807.5</v>
      </c>
      <c r="J15" s="10">
        <v>2097.5</v>
      </c>
      <c r="K15" s="9">
        <v>100</v>
      </c>
      <c r="L15" s="7">
        <v>4050</v>
      </c>
      <c r="M15" s="9">
        <v>500</v>
      </c>
      <c r="N15" s="1">
        <v>0.05</v>
      </c>
      <c r="O15" s="1">
        <v>1</v>
      </c>
      <c r="P15" s="9">
        <v>500</v>
      </c>
      <c r="Q15" s="1" t="s">
        <v>23</v>
      </c>
      <c r="R15" s="7" t="s">
        <v>23</v>
      </c>
      <c r="S15" s="1" t="s">
        <v>23</v>
      </c>
      <c r="T15" s="9" t="s">
        <v>23</v>
      </c>
      <c r="U15" s="9" t="s">
        <v>23</v>
      </c>
      <c r="V15" s="9" t="s">
        <v>23</v>
      </c>
      <c r="W15" s="7"/>
    </row>
    <row r="16" spans="1:23">
      <c r="A16" s="7"/>
      <c r="B16" s="9" t="s">
        <v>23</v>
      </c>
      <c r="C16" s="9" t="s">
        <v>23</v>
      </c>
      <c r="D16" s="1" t="s">
        <v>23</v>
      </c>
      <c r="E16" s="1" t="s">
        <v>23</v>
      </c>
      <c r="F16" s="10" t="s">
        <v>23</v>
      </c>
      <c r="G16" s="1" t="s">
        <v>23</v>
      </c>
      <c r="H16" s="9">
        <v>250</v>
      </c>
      <c r="I16" s="10">
        <v>1878.2</v>
      </c>
      <c r="J16" s="10">
        <v>1964.2</v>
      </c>
      <c r="K16" s="9">
        <v>250</v>
      </c>
      <c r="L16" s="7">
        <v>4100</v>
      </c>
      <c r="M16" s="9">
        <v>500</v>
      </c>
      <c r="N16" s="1">
        <v>0.05</v>
      </c>
      <c r="O16" s="1">
        <v>0.5</v>
      </c>
      <c r="P16" s="9">
        <v>150</v>
      </c>
      <c r="Q16" s="1" t="s">
        <v>23</v>
      </c>
      <c r="R16" s="7" t="s">
        <v>23</v>
      </c>
      <c r="S16" s="1" t="s">
        <v>23</v>
      </c>
      <c r="T16" s="1" t="s">
        <v>23</v>
      </c>
      <c r="U16" s="9" t="s">
        <v>23</v>
      </c>
      <c r="V16" s="9">
        <v>12600</v>
      </c>
      <c r="W16" s="7"/>
    </row>
    <row r="17" spans="1:23">
      <c r="A17" s="7"/>
      <c r="B17" s="9" t="s">
        <v>23</v>
      </c>
      <c r="C17" s="9" t="s">
        <v>23</v>
      </c>
      <c r="D17" s="1" t="s">
        <v>23</v>
      </c>
      <c r="E17" s="1" t="s">
        <v>23</v>
      </c>
      <c r="F17" s="10" t="s">
        <v>23</v>
      </c>
      <c r="G17" s="1" t="s">
        <v>23</v>
      </c>
      <c r="H17" s="9">
        <v>1000</v>
      </c>
      <c r="I17" s="10">
        <v>1707.5</v>
      </c>
      <c r="J17" s="10">
        <v>1997.5</v>
      </c>
      <c r="K17" s="9">
        <v>100</v>
      </c>
      <c r="L17" s="7">
        <v>4150</v>
      </c>
      <c r="M17" s="9">
        <v>500</v>
      </c>
      <c r="N17" s="1">
        <v>0.05</v>
      </c>
      <c r="O17" s="1">
        <v>1</v>
      </c>
      <c r="P17" s="9">
        <v>500</v>
      </c>
      <c r="Q17" s="1" t="s">
        <v>23</v>
      </c>
      <c r="R17" s="7" t="s">
        <v>23</v>
      </c>
      <c r="S17" s="1" t="s">
        <v>23</v>
      </c>
      <c r="T17" s="1" t="s">
        <v>23</v>
      </c>
      <c r="U17" s="9" t="s">
        <v>23</v>
      </c>
      <c r="V17" s="9" t="s">
        <v>23</v>
      </c>
      <c r="W17" s="7"/>
    </row>
    <row r="18" spans="1:23">
      <c r="A18" s="7"/>
      <c r="B18" s="9" t="s">
        <v>23</v>
      </c>
      <c r="C18" s="9" t="s">
        <v>23</v>
      </c>
      <c r="D18" s="1" t="s">
        <v>23</v>
      </c>
      <c r="E18" s="1" t="s">
        <v>23</v>
      </c>
      <c r="F18" s="11" t="s">
        <v>23</v>
      </c>
      <c r="G18" s="1" t="s">
        <v>23</v>
      </c>
      <c r="H18" s="9">
        <v>250</v>
      </c>
      <c r="I18" s="10">
        <v>1778.2</v>
      </c>
      <c r="J18" s="10">
        <v>1864.1</v>
      </c>
      <c r="K18" s="9">
        <v>250</v>
      </c>
      <c r="L18" s="7">
        <v>4200</v>
      </c>
      <c r="M18" s="9">
        <v>500</v>
      </c>
      <c r="N18" s="1">
        <v>0.05</v>
      </c>
      <c r="O18" s="1">
        <v>0.4</v>
      </c>
      <c r="P18" s="9">
        <v>450</v>
      </c>
      <c r="Q18" s="1" t="s">
        <v>23</v>
      </c>
      <c r="R18" s="7" t="s">
        <v>23</v>
      </c>
      <c r="S18" s="1" t="s">
        <v>23</v>
      </c>
      <c r="T18" s="1" t="s">
        <v>23</v>
      </c>
      <c r="U18" s="9" t="s">
        <v>23</v>
      </c>
      <c r="V18" s="9">
        <v>500</v>
      </c>
      <c r="W18" s="7"/>
    </row>
    <row r="19" spans="1:23">
      <c r="A19" s="7"/>
      <c r="B19" s="9" t="s">
        <v>23</v>
      </c>
      <c r="C19" s="1" t="s">
        <v>23</v>
      </c>
      <c r="D19" s="1" t="s">
        <v>23</v>
      </c>
      <c r="E19" s="1" t="s">
        <v>23</v>
      </c>
      <c r="F19" s="11" t="s">
        <v>23</v>
      </c>
      <c r="G19" s="1" t="s">
        <v>23</v>
      </c>
      <c r="H19" s="9">
        <v>1000</v>
      </c>
      <c r="I19" s="10">
        <v>1607.5</v>
      </c>
      <c r="J19" s="10">
        <v>1897.5</v>
      </c>
      <c r="K19" s="9">
        <v>100</v>
      </c>
      <c r="L19" s="7">
        <v>4250</v>
      </c>
      <c r="M19" s="9">
        <v>500</v>
      </c>
      <c r="N19" s="1">
        <v>0.1</v>
      </c>
      <c r="O19" s="1">
        <v>0.75</v>
      </c>
      <c r="P19" s="9">
        <v>500</v>
      </c>
      <c r="Q19" s="1" t="s">
        <v>23</v>
      </c>
      <c r="R19" s="7" t="s">
        <v>23</v>
      </c>
      <c r="S19" s="1" t="s">
        <v>23</v>
      </c>
      <c r="T19" s="9" t="s">
        <v>23</v>
      </c>
      <c r="U19" s="9" t="s">
        <v>23</v>
      </c>
      <c r="V19" s="9" t="s">
        <v>23</v>
      </c>
      <c r="W19" s="7"/>
    </row>
    <row r="20" spans="1:23">
      <c r="A20" s="7"/>
      <c r="B20" s="9" t="s">
        <v>23</v>
      </c>
      <c r="C20" s="9" t="s">
        <v>23</v>
      </c>
      <c r="D20" s="9" t="s">
        <v>23</v>
      </c>
      <c r="E20" s="1" t="s">
        <v>23</v>
      </c>
      <c r="F20" s="11" t="s">
        <v>23</v>
      </c>
      <c r="G20" s="1" t="s">
        <v>23</v>
      </c>
      <c r="H20" s="9">
        <v>250</v>
      </c>
      <c r="I20" s="10">
        <v>1678.25</v>
      </c>
      <c r="J20" s="10">
        <v>1764.25</v>
      </c>
      <c r="K20" s="9">
        <v>250</v>
      </c>
      <c r="L20" s="7">
        <v>4300</v>
      </c>
      <c r="M20" s="9">
        <v>500</v>
      </c>
      <c r="N20" s="1">
        <v>0.1</v>
      </c>
      <c r="O20" s="1">
        <v>0.55000000000000004</v>
      </c>
      <c r="P20" s="9">
        <v>500</v>
      </c>
      <c r="Q20" s="1" t="s">
        <v>23</v>
      </c>
      <c r="R20" s="7" t="s">
        <v>23</v>
      </c>
      <c r="S20" s="1" t="s">
        <v>23</v>
      </c>
      <c r="T20" s="9" t="s">
        <v>23</v>
      </c>
      <c r="U20" s="9" t="s">
        <v>23</v>
      </c>
      <c r="V20" s="9" t="s">
        <v>23</v>
      </c>
      <c r="W20" s="7"/>
    </row>
    <row r="21" spans="1:23">
      <c r="A21" s="7"/>
      <c r="B21" s="9" t="s">
        <v>23</v>
      </c>
      <c r="C21" s="9" t="s">
        <v>23</v>
      </c>
      <c r="D21" s="1" t="s">
        <v>23</v>
      </c>
      <c r="E21" s="1" t="s">
        <v>23</v>
      </c>
      <c r="F21" s="11" t="s">
        <v>23</v>
      </c>
      <c r="G21" s="1" t="s">
        <v>23</v>
      </c>
      <c r="H21" s="9">
        <v>1000</v>
      </c>
      <c r="I21" s="10">
        <v>1507.5</v>
      </c>
      <c r="J21" s="10">
        <v>1797.5</v>
      </c>
      <c r="K21" s="9">
        <v>100</v>
      </c>
      <c r="L21" s="7">
        <v>4350</v>
      </c>
      <c r="M21" s="9">
        <v>500</v>
      </c>
      <c r="N21" s="1">
        <v>0.1</v>
      </c>
      <c r="O21" s="1">
        <v>0.9</v>
      </c>
      <c r="P21" s="9">
        <v>500</v>
      </c>
      <c r="Q21" s="1" t="s">
        <v>23</v>
      </c>
      <c r="R21" s="7" t="s">
        <v>23</v>
      </c>
      <c r="S21" s="1" t="s">
        <v>23</v>
      </c>
      <c r="T21" s="9" t="s">
        <v>23</v>
      </c>
      <c r="U21" s="9" t="s">
        <v>23</v>
      </c>
      <c r="V21" s="9" t="s">
        <v>23</v>
      </c>
      <c r="W21" s="7"/>
    </row>
    <row r="22" spans="1:23">
      <c r="A22" s="7"/>
      <c r="B22" s="9">
        <v>115900</v>
      </c>
      <c r="C22" s="9">
        <v>-400</v>
      </c>
      <c r="D22" s="1">
        <v>23</v>
      </c>
      <c r="E22" s="1">
        <v>85.18</v>
      </c>
      <c r="F22" s="11">
        <v>1624.35</v>
      </c>
      <c r="G22" s="1">
        <v>-35.299999999999997</v>
      </c>
      <c r="H22" s="9">
        <v>300</v>
      </c>
      <c r="I22" s="10">
        <v>1614.75</v>
      </c>
      <c r="J22" s="10">
        <v>1625.75</v>
      </c>
      <c r="K22" s="9">
        <v>50</v>
      </c>
      <c r="L22" s="7">
        <v>4400</v>
      </c>
      <c r="M22" s="9">
        <v>1700</v>
      </c>
      <c r="N22" s="1">
        <v>0.3</v>
      </c>
      <c r="O22" s="1">
        <v>0.4</v>
      </c>
      <c r="P22" s="9">
        <v>500</v>
      </c>
      <c r="Q22" s="1">
        <v>-0.25</v>
      </c>
      <c r="R22" s="7">
        <v>0.3</v>
      </c>
      <c r="S22" s="1">
        <v>53.3</v>
      </c>
      <c r="T22" s="9">
        <v>38</v>
      </c>
      <c r="U22" s="9">
        <v>-450</v>
      </c>
      <c r="V22" s="9">
        <v>5050</v>
      </c>
      <c r="W22" s="7"/>
    </row>
    <row r="23" spans="1:23">
      <c r="A23" s="7"/>
      <c r="B23" s="9" t="s">
        <v>23</v>
      </c>
      <c r="C23" s="9" t="s">
        <v>23</v>
      </c>
      <c r="D23" s="1" t="s">
        <v>23</v>
      </c>
      <c r="E23" s="1" t="s">
        <v>23</v>
      </c>
      <c r="F23" s="7" t="s">
        <v>23</v>
      </c>
      <c r="G23" s="1" t="s">
        <v>23</v>
      </c>
      <c r="H23" s="9">
        <v>1000</v>
      </c>
      <c r="I23" s="10">
        <v>1407.5</v>
      </c>
      <c r="J23" s="10">
        <v>1697.5</v>
      </c>
      <c r="K23" s="9">
        <v>100</v>
      </c>
      <c r="L23" s="7">
        <v>4450</v>
      </c>
      <c r="M23" s="9">
        <v>500</v>
      </c>
      <c r="N23" s="1">
        <v>0.2</v>
      </c>
      <c r="O23" s="1">
        <v>1</v>
      </c>
      <c r="P23" s="9">
        <v>500</v>
      </c>
      <c r="Q23" s="1" t="s">
        <v>23</v>
      </c>
      <c r="R23" s="7" t="s">
        <v>23</v>
      </c>
      <c r="S23" s="1" t="s">
        <v>23</v>
      </c>
      <c r="T23" s="9" t="s">
        <v>23</v>
      </c>
      <c r="U23" s="9" t="s">
        <v>23</v>
      </c>
      <c r="V23" s="9" t="s">
        <v>23</v>
      </c>
      <c r="W23" s="7"/>
    </row>
    <row r="24" spans="1:23">
      <c r="A24" s="7"/>
      <c r="B24" s="9">
        <v>173900</v>
      </c>
      <c r="C24" s="9">
        <v>-4550</v>
      </c>
      <c r="D24" s="9">
        <v>164</v>
      </c>
      <c r="E24" s="1">
        <v>81.53</v>
      </c>
      <c r="F24" s="11">
        <v>1526.1</v>
      </c>
      <c r="G24" s="1">
        <v>-34.799999999999997</v>
      </c>
      <c r="H24" s="9">
        <v>600</v>
      </c>
      <c r="I24" s="10">
        <v>1517.5</v>
      </c>
      <c r="J24" s="10">
        <v>1525.9</v>
      </c>
      <c r="K24" s="1">
        <v>100</v>
      </c>
      <c r="L24" s="7">
        <v>4500</v>
      </c>
      <c r="M24" s="9">
        <v>8000</v>
      </c>
      <c r="N24" s="1">
        <v>0.45</v>
      </c>
      <c r="O24" s="1">
        <v>0.55000000000000004</v>
      </c>
      <c r="P24" s="9">
        <v>8600</v>
      </c>
      <c r="Q24" s="1">
        <v>-0.05</v>
      </c>
      <c r="R24" s="7">
        <v>0.55000000000000004</v>
      </c>
      <c r="S24" s="1">
        <v>52.75</v>
      </c>
      <c r="T24" s="9">
        <v>317</v>
      </c>
      <c r="U24" s="9">
        <v>950</v>
      </c>
      <c r="V24" s="9">
        <v>54200</v>
      </c>
      <c r="W24" s="7"/>
    </row>
    <row r="25" spans="1:23">
      <c r="A25" s="7"/>
      <c r="B25" s="9" t="s">
        <v>23</v>
      </c>
      <c r="C25" s="9" t="s">
        <v>23</v>
      </c>
      <c r="D25" s="9" t="s">
        <v>23</v>
      </c>
      <c r="E25" s="1" t="s">
        <v>23</v>
      </c>
      <c r="F25" s="7" t="s">
        <v>23</v>
      </c>
      <c r="G25" s="1" t="s">
        <v>23</v>
      </c>
      <c r="H25" s="9">
        <v>1000</v>
      </c>
      <c r="I25" s="10">
        <v>1307.5</v>
      </c>
      <c r="J25" s="10">
        <v>1597.5</v>
      </c>
      <c r="K25" s="9">
        <v>100</v>
      </c>
      <c r="L25" s="7">
        <v>4550</v>
      </c>
      <c r="M25" s="9">
        <v>500</v>
      </c>
      <c r="N25" s="1">
        <v>0.3</v>
      </c>
      <c r="O25" s="1">
        <v>1</v>
      </c>
      <c r="P25" s="9">
        <v>500</v>
      </c>
      <c r="Q25" s="1" t="s">
        <v>23</v>
      </c>
      <c r="R25" s="7" t="s">
        <v>23</v>
      </c>
      <c r="S25" s="1" t="s">
        <v>23</v>
      </c>
      <c r="T25" s="9" t="s">
        <v>23</v>
      </c>
      <c r="U25" s="9" t="s">
        <v>23</v>
      </c>
      <c r="V25" s="9" t="s">
        <v>23</v>
      </c>
      <c r="W25" s="7"/>
    </row>
    <row r="26" spans="1:23">
      <c r="A26" s="7"/>
      <c r="B26" s="9">
        <v>200</v>
      </c>
      <c r="C26" s="9" t="s">
        <v>23</v>
      </c>
      <c r="D26" s="9" t="s">
        <v>23</v>
      </c>
      <c r="E26" s="1" t="s">
        <v>23</v>
      </c>
      <c r="F26" s="11" t="s">
        <v>23</v>
      </c>
      <c r="G26" s="1" t="s">
        <v>23</v>
      </c>
      <c r="H26" s="9">
        <v>300</v>
      </c>
      <c r="I26" s="10">
        <v>1402.15</v>
      </c>
      <c r="J26" s="10">
        <v>1453.7</v>
      </c>
      <c r="K26" s="9">
        <v>500</v>
      </c>
      <c r="L26" s="7">
        <v>4600</v>
      </c>
      <c r="M26" s="9">
        <v>1000</v>
      </c>
      <c r="N26" s="1">
        <v>0.45</v>
      </c>
      <c r="O26" s="1">
        <v>0.7</v>
      </c>
      <c r="P26" s="9">
        <v>700</v>
      </c>
      <c r="Q26" s="1" t="s">
        <v>23</v>
      </c>
      <c r="R26" s="7" t="s">
        <v>23</v>
      </c>
      <c r="S26" s="1" t="s">
        <v>23</v>
      </c>
      <c r="T26" s="9" t="s">
        <v>23</v>
      </c>
      <c r="U26" s="9" t="s">
        <v>23</v>
      </c>
      <c r="V26" s="9">
        <v>5550</v>
      </c>
      <c r="W26" s="7"/>
    </row>
    <row r="27" spans="1:23">
      <c r="A27" s="7"/>
      <c r="B27" s="9" t="s">
        <v>23</v>
      </c>
      <c r="C27" s="9" t="s">
        <v>23</v>
      </c>
      <c r="D27" s="9" t="s">
        <v>23</v>
      </c>
      <c r="E27" s="1" t="s">
        <v>23</v>
      </c>
      <c r="F27" s="11" t="s">
        <v>23</v>
      </c>
      <c r="G27" s="1" t="s">
        <v>23</v>
      </c>
      <c r="H27" s="9">
        <v>1000</v>
      </c>
      <c r="I27" s="10">
        <v>1213.5</v>
      </c>
      <c r="J27" s="10">
        <v>1510.5</v>
      </c>
      <c r="K27" s="9">
        <v>100</v>
      </c>
      <c r="L27" s="7">
        <v>4650</v>
      </c>
      <c r="M27" s="9">
        <v>500</v>
      </c>
      <c r="N27" s="1">
        <v>0.3</v>
      </c>
      <c r="O27" s="1">
        <v>1</v>
      </c>
      <c r="P27" s="9">
        <v>500</v>
      </c>
      <c r="Q27" s="1" t="s">
        <v>23</v>
      </c>
      <c r="R27" s="7" t="s">
        <v>23</v>
      </c>
      <c r="S27" s="1" t="s">
        <v>23</v>
      </c>
      <c r="T27" s="9" t="s">
        <v>23</v>
      </c>
      <c r="U27" s="9" t="s">
        <v>23</v>
      </c>
      <c r="V27" s="9">
        <v>2000</v>
      </c>
      <c r="W27" s="7"/>
    </row>
    <row r="28" spans="1:23">
      <c r="A28" s="7"/>
      <c r="B28" s="9">
        <v>21150</v>
      </c>
      <c r="C28" s="9" t="s">
        <v>23</v>
      </c>
      <c r="D28" s="9" t="s">
        <v>23</v>
      </c>
      <c r="E28" s="1" t="s">
        <v>23</v>
      </c>
      <c r="F28" s="11" t="s">
        <v>23</v>
      </c>
      <c r="G28" s="1" t="s">
        <v>23</v>
      </c>
      <c r="H28" s="9">
        <v>100</v>
      </c>
      <c r="I28" s="10">
        <v>1316.7</v>
      </c>
      <c r="J28" s="10">
        <v>1323.35</v>
      </c>
      <c r="K28" s="9">
        <v>100</v>
      </c>
      <c r="L28" s="7">
        <v>4700</v>
      </c>
      <c r="M28" s="9">
        <v>500</v>
      </c>
      <c r="N28" s="1">
        <v>0.5</v>
      </c>
      <c r="O28" s="1">
        <v>0.7</v>
      </c>
      <c r="P28" s="9">
        <v>100</v>
      </c>
      <c r="Q28" s="1" t="s">
        <v>23</v>
      </c>
      <c r="R28" s="7" t="s">
        <v>23</v>
      </c>
      <c r="S28" s="1" t="s">
        <v>23</v>
      </c>
      <c r="T28" s="9" t="s">
        <v>23</v>
      </c>
      <c r="U28" s="9" t="s">
        <v>23</v>
      </c>
      <c r="V28" s="9">
        <v>23000</v>
      </c>
      <c r="W28" s="7"/>
    </row>
    <row r="29" spans="1:23">
      <c r="A29" s="7"/>
      <c r="B29" s="9" t="s">
        <v>23</v>
      </c>
      <c r="C29" s="9" t="s">
        <v>23</v>
      </c>
      <c r="D29" s="9" t="s">
        <v>23</v>
      </c>
      <c r="E29" s="1" t="s">
        <v>23</v>
      </c>
      <c r="F29" s="11" t="s">
        <v>23</v>
      </c>
      <c r="G29" s="1" t="s">
        <v>23</v>
      </c>
      <c r="H29" s="9">
        <v>1000</v>
      </c>
      <c r="I29" s="10">
        <v>1119.5</v>
      </c>
      <c r="J29" s="10">
        <v>1415</v>
      </c>
      <c r="K29" s="9">
        <v>100</v>
      </c>
      <c r="L29" s="7">
        <v>4750</v>
      </c>
      <c r="M29" s="9">
        <v>500</v>
      </c>
      <c r="N29" s="1">
        <v>0.3</v>
      </c>
      <c r="O29" s="1">
        <v>1</v>
      </c>
      <c r="P29" s="9">
        <v>500</v>
      </c>
      <c r="Q29" s="1" t="s">
        <v>23</v>
      </c>
      <c r="R29" s="7" t="s">
        <v>23</v>
      </c>
      <c r="S29" s="1" t="s">
        <v>23</v>
      </c>
      <c r="T29" s="9" t="s">
        <v>23</v>
      </c>
      <c r="U29" s="9" t="s">
        <v>23</v>
      </c>
      <c r="V29" s="9" t="s">
        <v>23</v>
      </c>
      <c r="W29" s="7"/>
    </row>
    <row r="30" spans="1:23">
      <c r="A30" s="7"/>
      <c r="B30" s="9">
        <v>15450</v>
      </c>
      <c r="C30" s="9">
        <v>-50</v>
      </c>
      <c r="D30" s="9">
        <v>5</v>
      </c>
      <c r="E30" s="1">
        <v>57</v>
      </c>
      <c r="F30" s="11">
        <v>1219.7</v>
      </c>
      <c r="G30" s="1">
        <v>-55.3</v>
      </c>
      <c r="H30" s="9">
        <v>350</v>
      </c>
      <c r="I30" s="10">
        <v>1219.1500000000001</v>
      </c>
      <c r="J30" s="10">
        <v>1223.2</v>
      </c>
      <c r="K30" s="9">
        <v>250</v>
      </c>
      <c r="L30" s="7">
        <v>4800</v>
      </c>
      <c r="M30" s="9">
        <v>900</v>
      </c>
      <c r="N30" s="1">
        <v>0.6</v>
      </c>
      <c r="O30" s="1">
        <v>0.65</v>
      </c>
      <c r="P30" s="9">
        <v>1200</v>
      </c>
      <c r="Q30" s="1">
        <v>-0.05</v>
      </c>
      <c r="R30" s="7">
        <v>0.65</v>
      </c>
      <c r="S30" s="1">
        <v>42.71</v>
      </c>
      <c r="T30" s="9">
        <v>24</v>
      </c>
      <c r="U30" s="9">
        <v>-400</v>
      </c>
      <c r="V30" s="9">
        <v>66600</v>
      </c>
      <c r="W30" s="7"/>
    </row>
    <row r="31" spans="1:23">
      <c r="A31" s="7"/>
      <c r="B31" s="9" t="s">
        <v>23</v>
      </c>
      <c r="C31" s="9" t="s">
        <v>23</v>
      </c>
      <c r="D31" s="9" t="s">
        <v>23</v>
      </c>
      <c r="E31" s="1" t="s">
        <v>23</v>
      </c>
      <c r="F31" s="7" t="s">
        <v>23</v>
      </c>
      <c r="G31" s="1" t="s">
        <v>23</v>
      </c>
      <c r="H31" s="9">
        <v>1000</v>
      </c>
      <c r="I31" s="10">
        <v>1025.5</v>
      </c>
      <c r="J31" s="10">
        <v>1315</v>
      </c>
      <c r="K31" s="9">
        <v>100</v>
      </c>
      <c r="L31" s="7">
        <v>4850</v>
      </c>
      <c r="M31" s="9">
        <v>500</v>
      </c>
      <c r="N31" s="1">
        <v>0.3</v>
      </c>
      <c r="O31" s="1">
        <v>1</v>
      </c>
      <c r="P31" s="9">
        <v>500</v>
      </c>
      <c r="Q31" s="1" t="s">
        <v>23</v>
      </c>
      <c r="R31" s="7" t="s">
        <v>23</v>
      </c>
      <c r="S31" s="1" t="s">
        <v>23</v>
      </c>
      <c r="T31" s="9" t="s">
        <v>23</v>
      </c>
      <c r="U31" s="9" t="s">
        <v>23</v>
      </c>
      <c r="V31" s="9" t="s">
        <v>23</v>
      </c>
      <c r="W31" s="7"/>
    </row>
    <row r="32" spans="1:23">
      <c r="A32" s="7"/>
      <c r="B32" s="9">
        <v>46800</v>
      </c>
      <c r="C32" s="9">
        <v>-300</v>
      </c>
      <c r="D32" s="9">
        <v>29</v>
      </c>
      <c r="E32" s="1">
        <v>57.58</v>
      </c>
      <c r="F32" s="11">
        <v>1122.95</v>
      </c>
      <c r="G32" s="1">
        <v>-39.15</v>
      </c>
      <c r="H32" s="9">
        <v>50</v>
      </c>
      <c r="I32" s="10">
        <v>1121.8499999999999</v>
      </c>
      <c r="J32" s="10">
        <v>1124.1500000000001</v>
      </c>
      <c r="K32" s="9">
        <v>100</v>
      </c>
      <c r="L32" s="7">
        <v>4900</v>
      </c>
      <c r="M32" s="9">
        <v>50</v>
      </c>
      <c r="N32" s="1">
        <v>0.65</v>
      </c>
      <c r="O32" s="1">
        <v>0.7</v>
      </c>
      <c r="P32" s="9">
        <v>2450</v>
      </c>
      <c r="Q32" s="1">
        <v>-0.1</v>
      </c>
      <c r="R32" s="7">
        <v>0.65</v>
      </c>
      <c r="S32" s="1">
        <v>39.18</v>
      </c>
      <c r="T32" s="9">
        <v>88</v>
      </c>
      <c r="U32" s="9">
        <v>50</v>
      </c>
      <c r="V32" s="9">
        <v>46650</v>
      </c>
      <c r="W32" s="7"/>
    </row>
    <row r="33" spans="1:23">
      <c r="A33" s="7"/>
      <c r="B33" s="9" t="s">
        <v>23</v>
      </c>
      <c r="C33" s="9" t="s">
        <v>23</v>
      </c>
      <c r="D33" s="9" t="s">
        <v>23</v>
      </c>
      <c r="E33" s="1" t="s">
        <v>23</v>
      </c>
      <c r="F33" s="7" t="s">
        <v>23</v>
      </c>
      <c r="G33" s="1" t="s">
        <v>23</v>
      </c>
      <c r="H33" s="9">
        <v>1000</v>
      </c>
      <c r="I33" s="10">
        <v>926.5</v>
      </c>
      <c r="J33" s="10">
        <v>1218</v>
      </c>
      <c r="K33" s="9">
        <v>100</v>
      </c>
      <c r="L33" s="7">
        <v>4950</v>
      </c>
      <c r="M33" s="9">
        <v>500</v>
      </c>
      <c r="N33" s="1">
        <v>0.3</v>
      </c>
      <c r="O33" s="1">
        <v>1.5</v>
      </c>
      <c r="P33" s="9">
        <v>500</v>
      </c>
      <c r="Q33" s="1" t="s">
        <v>23</v>
      </c>
      <c r="R33" s="7" t="s">
        <v>23</v>
      </c>
      <c r="S33" s="1" t="s">
        <v>23</v>
      </c>
      <c r="T33" s="9" t="s">
        <v>23</v>
      </c>
      <c r="U33" s="9" t="s">
        <v>23</v>
      </c>
      <c r="V33" s="9" t="s">
        <v>23</v>
      </c>
      <c r="W33" s="7"/>
    </row>
    <row r="34" spans="1:23">
      <c r="A34" s="7"/>
      <c r="B34" s="9">
        <v>617350</v>
      </c>
      <c r="C34" s="9">
        <v>-12350</v>
      </c>
      <c r="D34" s="9">
        <v>697</v>
      </c>
      <c r="E34" s="1">
        <v>53.63</v>
      </c>
      <c r="F34" s="11">
        <v>1025</v>
      </c>
      <c r="G34" s="1">
        <v>-35.35</v>
      </c>
      <c r="H34" s="9">
        <v>50</v>
      </c>
      <c r="I34" s="10">
        <v>1022.55</v>
      </c>
      <c r="J34" s="10">
        <v>1025.8499999999999</v>
      </c>
      <c r="K34" s="9">
        <v>250</v>
      </c>
      <c r="L34" s="7">
        <v>5000</v>
      </c>
      <c r="M34" s="9">
        <v>1300</v>
      </c>
      <c r="N34" s="1">
        <v>0.75</v>
      </c>
      <c r="O34" s="1">
        <v>0.8</v>
      </c>
      <c r="P34" s="9">
        <v>750</v>
      </c>
      <c r="Q34" s="1">
        <v>-0.2</v>
      </c>
      <c r="R34" s="7">
        <v>0.8</v>
      </c>
      <c r="S34" s="1">
        <v>36.53</v>
      </c>
      <c r="T34" s="9">
        <v>1017</v>
      </c>
      <c r="U34" s="9">
        <v>400</v>
      </c>
      <c r="V34" s="9">
        <v>308650</v>
      </c>
      <c r="W34" s="7"/>
    </row>
    <row r="35" spans="1:23">
      <c r="A35" s="7"/>
      <c r="B35" s="9">
        <v>50</v>
      </c>
      <c r="C35" s="9" t="s">
        <v>23</v>
      </c>
      <c r="D35" s="9" t="s">
        <v>23</v>
      </c>
      <c r="E35" s="1" t="s">
        <v>23</v>
      </c>
      <c r="F35" s="10" t="s">
        <v>23</v>
      </c>
      <c r="G35" s="1" t="s">
        <v>23</v>
      </c>
      <c r="H35" s="9">
        <v>100</v>
      </c>
      <c r="I35" s="10">
        <v>900.5</v>
      </c>
      <c r="J35" s="10">
        <v>1120.5</v>
      </c>
      <c r="K35" s="9">
        <v>100</v>
      </c>
      <c r="L35" s="7">
        <v>5050</v>
      </c>
      <c r="M35" s="9">
        <v>500</v>
      </c>
      <c r="N35" s="1">
        <v>0.3</v>
      </c>
      <c r="O35" s="1">
        <v>1.5</v>
      </c>
      <c r="P35" s="9">
        <v>500</v>
      </c>
      <c r="Q35" s="1" t="s">
        <v>23</v>
      </c>
      <c r="R35" s="1" t="s">
        <v>23</v>
      </c>
      <c r="S35" s="1" t="s">
        <v>23</v>
      </c>
      <c r="T35" s="9" t="s">
        <v>23</v>
      </c>
      <c r="U35" s="9" t="s">
        <v>23</v>
      </c>
      <c r="V35" s="9" t="s">
        <v>23</v>
      </c>
      <c r="W35" s="7"/>
    </row>
    <row r="36" spans="1:23">
      <c r="A36" s="7"/>
      <c r="B36" s="9">
        <v>44300</v>
      </c>
      <c r="C36" s="9">
        <v>100</v>
      </c>
      <c r="D36" s="9">
        <v>80</v>
      </c>
      <c r="E36" s="1">
        <v>49.71</v>
      </c>
      <c r="F36" s="11">
        <v>927.25</v>
      </c>
      <c r="G36" s="1">
        <v>-34.65</v>
      </c>
      <c r="H36" s="9">
        <v>200</v>
      </c>
      <c r="I36" s="10">
        <v>924.05</v>
      </c>
      <c r="J36" s="10">
        <v>926.75</v>
      </c>
      <c r="K36" s="9">
        <v>100</v>
      </c>
      <c r="L36" s="7">
        <v>5100</v>
      </c>
      <c r="M36" s="9">
        <v>200</v>
      </c>
      <c r="N36" s="1">
        <v>0.85</v>
      </c>
      <c r="O36" s="1">
        <v>0.9</v>
      </c>
      <c r="P36" s="9">
        <v>350</v>
      </c>
      <c r="Q36" s="1">
        <v>-0.1</v>
      </c>
      <c r="R36" s="7">
        <v>0.9</v>
      </c>
      <c r="S36" s="1">
        <v>33.479999999999997</v>
      </c>
      <c r="T36" s="9">
        <v>375</v>
      </c>
      <c r="U36" s="9">
        <v>-1800</v>
      </c>
      <c r="V36" s="9">
        <v>247350</v>
      </c>
      <c r="W36" s="7"/>
    </row>
    <row r="37" spans="1:23">
      <c r="A37" s="7"/>
      <c r="B37" s="9" t="s">
        <v>23</v>
      </c>
      <c r="C37" s="9" t="s">
        <v>23</v>
      </c>
      <c r="D37" s="9" t="s">
        <v>23</v>
      </c>
      <c r="E37" s="1" t="s">
        <v>23</v>
      </c>
      <c r="F37" s="7" t="s">
        <v>23</v>
      </c>
      <c r="G37" s="1" t="s">
        <v>23</v>
      </c>
      <c r="H37" s="9">
        <v>100</v>
      </c>
      <c r="I37" s="1">
        <v>826</v>
      </c>
      <c r="J37" s="10">
        <v>949.5</v>
      </c>
      <c r="K37" s="9">
        <v>100</v>
      </c>
      <c r="L37" s="7">
        <v>5150</v>
      </c>
      <c r="M37" s="9">
        <v>500</v>
      </c>
      <c r="N37" s="1">
        <v>0.3</v>
      </c>
      <c r="O37" s="1">
        <v>1.75</v>
      </c>
      <c r="P37" s="9">
        <v>500</v>
      </c>
      <c r="Q37" s="1" t="s">
        <v>23</v>
      </c>
      <c r="R37" s="7" t="s">
        <v>23</v>
      </c>
      <c r="S37" s="1" t="s">
        <v>23</v>
      </c>
      <c r="T37" s="9" t="s">
        <v>23</v>
      </c>
      <c r="U37" s="9" t="s">
        <v>23</v>
      </c>
      <c r="V37" s="9">
        <v>100</v>
      </c>
      <c r="W37" s="7"/>
    </row>
    <row r="38" spans="1:23">
      <c r="A38" s="7"/>
      <c r="B38" s="9">
        <v>146500</v>
      </c>
      <c r="C38" s="9">
        <v>-3050</v>
      </c>
      <c r="D38" s="9">
        <v>122</v>
      </c>
      <c r="E38" s="1">
        <v>38.54</v>
      </c>
      <c r="F38" s="11">
        <v>820.65</v>
      </c>
      <c r="G38" s="1">
        <v>-41.25</v>
      </c>
      <c r="H38" s="9">
        <v>100</v>
      </c>
      <c r="I38" s="10">
        <v>824.1</v>
      </c>
      <c r="J38" s="10">
        <v>827.5</v>
      </c>
      <c r="K38" s="9">
        <v>200</v>
      </c>
      <c r="L38" s="7">
        <v>5200</v>
      </c>
      <c r="M38" s="9">
        <v>500</v>
      </c>
      <c r="N38" s="1">
        <v>0.95</v>
      </c>
      <c r="O38" s="1">
        <v>1</v>
      </c>
      <c r="P38" s="9">
        <v>100</v>
      </c>
      <c r="Q38" s="1">
        <v>-0.25</v>
      </c>
      <c r="R38" s="7">
        <v>1</v>
      </c>
      <c r="S38" s="1">
        <v>30.35</v>
      </c>
      <c r="T38" s="9">
        <v>906</v>
      </c>
      <c r="U38" s="9">
        <v>-6700</v>
      </c>
      <c r="V38" s="9">
        <v>154700</v>
      </c>
      <c r="W38" s="7"/>
    </row>
    <row r="39" spans="1:23">
      <c r="A39" s="1"/>
      <c r="B39" s="12">
        <v>50</v>
      </c>
      <c r="C39" s="12" t="s">
        <v>23</v>
      </c>
      <c r="D39" s="12" t="s">
        <v>23</v>
      </c>
      <c r="E39" t="s">
        <v>23</v>
      </c>
      <c r="F39" t="s">
        <v>23</v>
      </c>
      <c r="G39" t="s">
        <v>23</v>
      </c>
      <c r="H39" s="12">
        <v>50</v>
      </c>
      <c r="I39">
        <v>750</v>
      </c>
      <c r="J39" s="13">
        <v>926</v>
      </c>
      <c r="K39" s="12">
        <v>100</v>
      </c>
      <c r="L39">
        <v>5250</v>
      </c>
      <c r="M39" s="12">
        <v>500</v>
      </c>
      <c r="N39" s="13">
        <v>0.5</v>
      </c>
      <c r="O39" s="13">
        <v>1.8</v>
      </c>
      <c r="P39" s="12">
        <v>500</v>
      </c>
      <c r="Q39" t="s">
        <v>23</v>
      </c>
      <c r="R39" s="13" t="s">
        <v>23</v>
      </c>
      <c r="S39" t="s">
        <v>23</v>
      </c>
      <c r="T39" s="12" t="s">
        <v>23</v>
      </c>
      <c r="U39" s="12" t="s">
        <v>23</v>
      </c>
      <c r="V39" s="12">
        <v>1000</v>
      </c>
    </row>
    <row r="40" spans="1:23">
      <c r="A40" s="8"/>
      <c r="B40" s="12">
        <v>100100</v>
      </c>
      <c r="C40" s="12">
        <v>-5950</v>
      </c>
      <c r="D40" s="12">
        <v>127</v>
      </c>
      <c r="E40" t="s">
        <v>23</v>
      </c>
      <c r="F40">
        <v>710</v>
      </c>
      <c r="G40">
        <v>-51</v>
      </c>
      <c r="H40" s="12">
        <v>350</v>
      </c>
      <c r="I40">
        <v>725.25</v>
      </c>
      <c r="J40">
        <v>729.35</v>
      </c>
      <c r="K40" s="12">
        <v>50</v>
      </c>
      <c r="L40">
        <v>5300</v>
      </c>
      <c r="M40" s="12">
        <v>12600</v>
      </c>
      <c r="N40" s="13">
        <v>1.2</v>
      </c>
      <c r="O40" s="13">
        <v>1.3</v>
      </c>
      <c r="P40" s="12">
        <v>3600</v>
      </c>
      <c r="Q40">
        <v>-0.5</v>
      </c>
      <c r="R40" s="13">
        <v>1.25</v>
      </c>
      <c r="S40">
        <v>27.61</v>
      </c>
      <c r="T40" s="12">
        <v>2575</v>
      </c>
      <c r="U40" s="12">
        <v>17100</v>
      </c>
      <c r="V40" s="12">
        <v>830200</v>
      </c>
    </row>
    <row r="41" spans="1:23">
      <c r="A41" s="1"/>
      <c r="B41" s="12">
        <v>150</v>
      </c>
      <c r="C41" s="12" t="s">
        <v>23</v>
      </c>
      <c r="D41" s="12" t="s">
        <v>23</v>
      </c>
      <c r="E41" t="s">
        <v>23</v>
      </c>
      <c r="F41" t="s">
        <v>23</v>
      </c>
      <c r="G41" t="s">
        <v>23</v>
      </c>
      <c r="H41" s="12">
        <v>100</v>
      </c>
      <c r="I41">
        <v>620.5</v>
      </c>
      <c r="J41">
        <v>749.5</v>
      </c>
      <c r="K41" s="12">
        <v>100</v>
      </c>
      <c r="L41">
        <v>5350</v>
      </c>
      <c r="M41" s="12">
        <v>300</v>
      </c>
      <c r="N41" s="13">
        <v>0.35</v>
      </c>
      <c r="O41" s="13">
        <v>2.2999999999999998</v>
      </c>
      <c r="P41" s="12">
        <v>500</v>
      </c>
      <c r="Q41">
        <v>1.9</v>
      </c>
      <c r="R41" s="13">
        <v>2.4500000000000002</v>
      </c>
      <c r="S41">
        <v>28.42</v>
      </c>
      <c r="T41" s="12">
        <v>6</v>
      </c>
      <c r="U41" s="12">
        <v>-300</v>
      </c>
      <c r="V41" s="12">
        <v>50</v>
      </c>
    </row>
    <row r="42" spans="1:23">
      <c r="A42" s="1"/>
      <c r="B42" s="12">
        <v>602700</v>
      </c>
      <c r="C42" s="12">
        <v>-5350</v>
      </c>
      <c r="D42" s="12">
        <v>375</v>
      </c>
      <c r="E42">
        <v>28.33</v>
      </c>
      <c r="F42">
        <v>630.95000000000005</v>
      </c>
      <c r="G42">
        <v>-33.6</v>
      </c>
      <c r="H42" s="12">
        <v>100</v>
      </c>
      <c r="I42">
        <v>627.15</v>
      </c>
      <c r="J42">
        <v>629.5</v>
      </c>
      <c r="K42" s="12">
        <v>250</v>
      </c>
      <c r="L42">
        <v>5400</v>
      </c>
      <c r="M42" s="12">
        <v>8950</v>
      </c>
      <c r="N42" s="13">
        <v>1.6</v>
      </c>
      <c r="O42" s="13">
        <v>1.75</v>
      </c>
      <c r="P42" s="12">
        <v>2550</v>
      </c>
      <c r="Q42">
        <v>-0.4</v>
      </c>
      <c r="R42" s="13">
        <v>1.75</v>
      </c>
      <c r="S42">
        <v>24.87</v>
      </c>
      <c r="T42" s="12">
        <v>5951</v>
      </c>
      <c r="U42" s="12">
        <v>-150</v>
      </c>
      <c r="V42" s="12">
        <v>1058550</v>
      </c>
    </row>
    <row r="43" spans="1:23">
      <c r="A43" s="1"/>
      <c r="B43" s="12">
        <v>700</v>
      </c>
      <c r="C43" s="12" t="s">
        <v>23</v>
      </c>
      <c r="D43" s="12" t="s">
        <v>23</v>
      </c>
      <c r="E43" t="s">
        <v>23</v>
      </c>
      <c r="F43" t="s">
        <v>23</v>
      </c>
      <c r="G43" t="s">
        <v>23</v>
      </c>
      <c r="H43" s="12">
        <v>100</v>
      </c>
      <c r="I43">
        <v>502.5</v>
      </c>
      <c r="J43">
        <v>689</v>
      </c>
      <c r="K43" s="12">
        <v>100</v>
      </c>
      <c r="L43">
        <v>5450</v>
      </c>
      <c r="M43" s="12">
        <v>1000</v>
      </c>
      <c r="N43">
        <v>0.7</v>
      </c>
      <c r="O43">
        <v>2.5</v>
      </c>
      <c r="P43" s="12">
        <v>200</v>
      </c>
      <c r="Q43">
        <v>-0.2</v>
      </c>
      <c r="R43">
        <v>2.2000000000000002</v>
      </c>
      <c r="S43">
        <v>24.15</v>
      </c>
      <c r="T43" s="12">
        <v>2</v>
      </c>
      <c r="U43" s="12" t="s">
        <v>23</v>
      </c>
      <c r="V43" s="12">
        <v>2800</v>
      </c>
    </row>
    <row r="44" spans="1:23">
      <c r="A44" s="1"/>
      <c r="B44" s="12">
        <v>581200</v>
      </c>
      <c r="C44" s="12">
        <v>-5350</v>
      </c>
      <c r="D44" s="12">
        <v>647</v>
      </c>
      <c r="E44">
        <v>33.979999999999997</v>
      </c>
      <c r="F44">
        <v>534.35</v>
      </c>
      <c r="G44">
        <v>-35.049999999999997</v>
      </c>
      <c r="H44" s="12">
        <v>100</v>
      </c>
      <c r="I44">
        <v>530</v>
      </c>
      <c r="J44">
        <v>532.70000000000005</v>
      </c>
      <c r="K44" s="12">
        <v>50</v>
      </c>
      <c r="L44">
        <v>5500</v>
      </c>
      <c r="M44" s="12">
        <v>15150</v>
      </c>
      <c r="N44">
        <v>2.5</v>
      </c>
      <c r="O44">
        <v>2.7</v>
      </c>
      <c r="P44" s="12">
        <v>6000</v>
      </c>
      <c r="Q44">
        <v>-0.7</v>
      </c>
      <c r="R44">
        <v>2.5499999999999998</v>
      </c>
      <c r="S44">
        <v>22.85</v>
      </c>
      <c r="T44" s="12">
        <v>32431</v>
      </c>
      <c r="U44" s="12">
        <v>34800</v>
      </c>
      <c r="V44" s="12">
        <v>2467700</v>
      </c>
    </row>
    <row r="45" spans="1:23">
      <c r="A45" s="1"/>
      <c r="B45" s="12">
        <v>2150</v>
      </c>
      <c r="C45" s="12">
        <v>150</v>
      </c>
      <c r="D45" s="12">
        <v>3</v>
      </c>
      <c r="E45">
        <v>29.69</v>
      </c>
      <c r="F45">
        <v>481.15</v>
      </c>
      <c r="G45">
        <v>-293.85000000000002</v>
      </c>
      <c r="H45" s="12">
        <v>50</v>
      </c>
      <c r="I45">
        <v>440</v>
      </c>
      <c r="J45">
        <v>589.5</v>
      </c>
      <c r="K45" s="12">
        <v>50</v>
      </c>
      <c r="L45">
        <v>5550</v>
      </c>
      <c r="M45" s="12">
        <v>200</v>
      </c>
      <c r="N45">
        <v>2.5</v>
      </c>
      <c r="O45">
        <v>4</v>
      </c>
      <c r="P45" s="12">
        <v>200</v>
      </c>
      <c r="Q45">
        <v>-1.1000000000000001</v>
      </c>
      <c r="R45">
        <v>2.75</v>
      </c>
      <c r="S45">
        <v>21.1</v>
      </c>
      <c r="T45">
        <v>85</v>
      </c>
      <c r="U45" s="12">
        <v>-600</v>
      </c>
      <c r="V45" s="12">
        <v>81100</v>
      </c>
    </row>
    <row r="46" spans="1:23">
      <c r="A46" s="1"/>
      <c r="B46" s="12">
        <v>640800</v>
      </c>
      <c r="C46" s="12">
        <v>-8800</v>
      </c>
      <c r="D46" s="12">
        <v>913</v>
      </c>
      <c r="E46">
        <v>29.78</v>
      </c>
      <c r="F46">
        <v>436.9</v>
      </c>
      <c r="G46">
        <v>-31.05</v>
      </c>
      <c r="H46" s="12">
        <v>50</v>
      </c>
      <c r="I46">
        <v>432</v>
      </c>
      <c r="J46">
        <v>435.65</v>
      </c>
      <c r="K46" s="12">
        <v>50</v>
      </c>
      <c r="L46">
        <v>5600</v>
      </c>
      <c r="M46" s="12">
        <v>12250</v>
      </c>
      <c r="N46">
        <v>4.6500000000000004</v>
      </c>
      <c r="O46">
        <v>4.8499999999999996</v>
      </c>
      <c r="P46" s="12">
        <v>100</v>
      </c>
      <c r="Q46">
        <v>-0.3</v>
      </c>
      <c r="R46">
        <v>4.8499999999999996</v>
      </c>
      <c r="S46">
        <v>21.12</v>
      </c>
      <c r="T46" s="12">
        <v>48207</v>
      </c>
      <c r="U46" s="12">
        <v>282650</v>
      </c>
      <c r="V46" s="12">
        <v>2171300</v>
      </c>
    </row>
    <row r="47" spans="1:23">
      <c r="A47" s="1"/>
      <c r="B47" s="12">
        <v>350</v>
      </c>
      <c r="C47" s="12" t="s">
        <v>23</v>
      </c>
      <c r="D47" s="12" t="s">
        <v>23</v>
      </c>
      <c r="E47" t="s">
        <v>23</v>
      </c>
      <c r="F47" t="s">
        <v>23</v>
      </c>
      <c r="G47" t="s">
        <v>23</v>
      </c>
      <c r="H47" s="12">
        <v>50</v>
      </c>
      <c r="I47">
        <v>360</v>
      </c>
      <c r="J47">
        <v>492.65</v>
      </c>
      <c r="K47" s="12">
        <v>50</v>
      </c>
      <c r="L47">
        <v>5650</v>
      </c>
      <c r="M47" s="12">
        <v>50</v>
      </c>
      <c r="N47">
        <v>6.5</v>
      </c>
      <c r="O47">
        <v>8.1</v>
      </c>
      <c r="P47" s="12">
        <v>50</v>
      </c>
      <c r="Q47">
        <v>1.5</v>
      </c>
      <c r="R47">
        <v>8.1</v>
      </c>
      <c r="S47">
        <v>21.38</v>
      </c>
      <c r="T47" s="12">
        <v>187</v>
      </c>
      <c r="U47" s="12">
        <v>-3250</v>
      </c>
      <c r="V47" s="12">
        <v>35350</v>
      </c>
    </row>
    <row r="48" spans="1:23">
      <c r="A48" s="1"/>
      <c r="B48" s="12">
        <v>618750</v>
      </c>
      <c r="C48" s="12">
        <v>-4450</v>
      </c>
      <c r="D48" s="12">
        <v>1242</v>
      </c>
      <c r="E48">
        <v>26.15</v>
      </c>
      <c r="F48">
        <v>341.35</v>
      </c>
      <c r="G48">
        <v>-35.049999999999997</v>
      </c>
      <c r="H48" s="12">
        <v>50</v>
      </c>
      <c r="I48">
        <v>338.5</v>
      </c>
      <c r="J48">
        <v>342</v>
      </c>
      <c r="K48" s="12">
        <v>50</v>
      </c>
      <c r="L48">
        <v>5700</v>
      </c>
      <c r="M48" s="12">
        <v>150</v>
      </c>
      <c r="N48">
        <v>10.55</v>
      </c>
      <c r="O48">
        <v>10.6</v>
      </c>
      <c r="P48" s="12">
        <v>3350</v>
      </c>
      <c r="Q48">
        <v>0.55000000000000004</v>
      </c>
      <c r="R48">
        <v>10.55</v>
      </c>
      <c r="S48">
        <v>20.239999999999998</v>
      </c>
      <c r="T48" s="12">
        <v>111766</v>
      </c>
      <c r="U48" s="12">
        <v>154000</v>
      </c>
      <c r="V48" s="12">
        <v>2564350</v>
      </c>
    </row>
    <row r="49" spans="1:22">
      <c r="A49" s="1"/>
      <c r="B49" s="12">
        <v>50</v>
      </c>
      <c r="C49" s="12" t="s">
        <v>23</v>
      </c>
      <c r="D49" s="12" t="s">
        <v>23</v>
      </c>
      <c r="E49" t="s">
        <v>23</v>
      </c>
      <c r="F49" t="s">
        <v>23</v>
      </c>
      <c r="G49" t="s">
        <v>23</v>
      </c>
      <c r="H49" s="12">
        <v>50</v>
      </c>
      <c r="I49">
        <v>260</v>
      </c>
      <c r="J49">
        <v>397.65</v>
      </c>
      <c r="K49" s="12">
        <v>50</v>
      </c>
      <c r="L49">
        <v>5750</v>
      </c>
      <c r="M49" s="12">
        <v>50</v>
      </c>
      <c r="N49">
        <v>14.5</v>
      </c>
      <c r="O49">
        <v>15.45</v>
      </c>
      <c r="P49" s="12">
        <v>50</v>
      </c>
      <c r="Q49">
        <v>0.3</v>
      </c>
      <c r="R49">
        <v>14.55</v>
      </c>
      <c r="S49">
        <v>19.66</v>
      </c>
      <c r="T49" s="12">
        <v>1350</v>
      </c>
      <c r="U49" s="12">
        <v>23100</v>
      </c>
      <c r="V49" s="12">
        <v>87750</v>
      </c>
    </row>
    <row r="50" spans="1:22">
      <c r="A50" s="1"/>
      <c r="B50" s="12">
        <v>549650</v>
      </c>
      <c r="C50" s="12">
        <v>-36650</v>
      </c>
      <c r="D50" s="12">
        <v>6162</v>
      </c>
      <c r="E50">
        <v>23.63</v>
      </c>
      <c r="F50">
        <v>253.25</v>
      </c>
      <c r="G50">
        <v>-34.049999999999997</v>
      </c>
      <c r="H50" s="12">
        <v>250</v>
      </c>
      <c r="I50">
        <v>250.75</v>
      </c>
      <c r="J50">
        <v>254.25</v>
      </c>
      <c r="K50" s="12">
        <v>200</v>
      </c>
      <c r="L50">
        <v>5800</v>
      </c>
      <c r="M50" s="12">
        <v>100</v>
      </c>
      <c r="N50">
        <v>21.1</v>
      </c>
      <c r="O50">
        <v>21.35</v>
      </c>
      <c r="P50" s="12">
        <v>50</v>
      </c>
      <c r="Q50">
        <v>1.9</v>
      </c>
      <c r="R50">
        <v>21.1</v>
      </c>
      <c r="S50">
        <v>19.25</v>
      </c>
      <c r="T50" s="12">
        <v>183618</v>
      </c>
      <c r="U50" s="12">
        <v>434100</v>
      </c>
      <c r="V50" s="12">
        <v>4126250</v>
      </c>
    </row>
    <row r="51" spans="1:22">
      <c r="A51" s="1"/>
      <c r="B51" s="12">
        <v>1850</v>
      </c>
      <c r="C51" s="12">
        <v>650</v>
      </c>
      <c r="D51" s="12">
        <v>17</v>
      </c>
      <c r="E51">
        <v>23.54</v>
      </c>
      <c r="F51">
        <v>216</v>
      </c>
      <c r="G51">
        <v>-59</v>
      </c>
      <c r="H51" s="12">
        <v>100</v>
      </c>
      <c r="I51">
        <v>183.05</v>
      </c>
      <c r="J51">
        <v>308.39999999999998</v>
      </c>
      <c r="K51" s="12">
        <v>200</v>
      </c>
      <c r="L51">
        <v>5850</v>
      </c>
      <c r="M51" s="12">
        <v>100</v>
      </c>
      <c r="N51">
        <v>29.5</v>
      </c>
      <c r="O51">
        <v>30.4</v>
      </c>
      <c r="P51" s="12">
        <v>600</v>
      </c>
      <c r="Q51">
        <v>3.4</v>
      </c>
      <c r="R51">
        <v>30</v>
      </c>
      <c r="S51">
        <v>18.82</v>
      </c>
      <c r="T51" s="12">
        <v>7253</v>
      </c>
      <c r="U51" s="12">
        <v>72350</v>
      </c>
      <c r="V51" s="12">
        <v>241950</v>
      </c>
    </row>
    <row r="52" spans="1:22">
      <c r="A52" s="1"/>
      <c r="B52" s="12">
        <v>576100</v>
      </c>
      <c r="C52" s="12">
        <v>78200</v>
      </c>
      <c r="D52" s="12">
        <v>14408</v>
      </c>
      <c r="E52">
        <v>22.02</v>
      </c>
      <c r="F52">
        <v>175.15</v>
      </c>
      <c r="G52">
        <v>-27.8</v>
      </c>
      <c r="H52" s="12">
        <v>250</v>
      </c>
      <c r="I52">
        <v>171.9</v>
      </c>
      <c r="J52">
        <v>174.25</v>
      </c>
      <c r="K52" s="12">
        <v>50</v>
      </c>
      <c r="L52">
        <v>5900</v>
      </c>
      <c r="M52" s="12">
        <v>1700</v>
      </c>
      <c r="N52">
        <v>41</v>
      </c>
      <c r="O52">
        <v>41.35</v>
      </c>
      <c r="P52" s="12">
        <v>500</v>
      </c>
      <c r="Q52">
        <v>4.2</v>
      </c>
      <c r="R52">
        <v>41</v>
      </c>
      <c r="S52">
        <v>18.29</v>
      </c>
      <c r="T52" s="12">
        <v>269269</v>
      </c>
      <c r="U52" s="12">
        <v>592600</v>
      </c>
      <c r="V52" s="12">
        <v>3690900</v>
      </c>
    </row>
    <row r="53" spans="1:22">
      <c r="A53" s="1"/>
      <c r="B53" s="12">
        <v>7150</v>
      </c>
      <c r="C53" s="12">
        <v>2050</v>
      </c>
      <c r="D53" s="12">
        <v>103</v>
      </c>
      <c r="E53">
        <v>21.4</v>
      </c>
      <c r="F53">
        <v>136.05000000000001</v>
      </c>
      <c r="G53">
        <v>-31.15</v>
      </c>
      <c r="H53" s="12">
        <v>50</v>
      </c>
      <c r="I53">
        <v>136</v>
      </c>
      <c r="J53">
        <v>141.4</v>
      </c>
      <c r="K53" s="12">
        <v>50</v>
      </c>
      <c r="L53">
        <v>5950</v>
      </c>
      <c r="M53" s="12">
        <v>400</v>
      </c>
      <c r="N53">
        <v>55</v>
      </c>
      <c r="O53">
        <v>56.1</v>
      </c>
      <c r="P53" s="12">
        <v>400</v>
      </c>
      <c r="Q53">
        <v>5.3</v>
      </c>
      <c r="R53">
        <v>55.2</v>
      </c>
      <c r="S53">
        <v>17.760000000000002</v>
      </c>
      <c r="T53" s="12">
        <v>15159</v>
      </c>
      <c r="U53" s="12">
        <v>50350</v>
      </c>
      <c r="V53" s="12">
        <v>296000</v>
      </c>
    </row>
    <row r="54" spans="1:22">
      <c r="A54" s="1"/>
      <c r="B54" s="12">
        <v>1759850</v>
      </c>
      <c r="C54" s="12">
        <v>591350</v>
      </c>
      <c r="D54" s="12">
        <v>138160</v>
      </c>
      <c r="E54">
        <v>20.63</v>
      </c>
      <c r="F54">
        <v>107.25</v>
      </c>
      <c r="G54">
        <v>-27.1</v>
      </c>
      <c r="H54" s="12">
        <v>350</v>
      </c>
      <c r="I54">
        <v>107.25</v>
      </c>
      <c r="J54">
        <v>108.95</v>
      </c>
      <c r="K54" s="12">
        <v>350</v>
      </c>
      <c r="L54">
        <v>6000</v>
      </c>
      <c r="M54" s="12">
        <v>100</v>
      </c>
      <c r="N54">
        <v>74.45</v>
      </c>
      <c r="O54">
        <v>74.5</v>
      </c>
      <c r="P54" s="12">
        <v>9050</v>
      </c>
      <c r="Q54">
        <v>9.1</v>
      </c>
      <c r="R54">
        <v>74.45</v>
      </c>
      <c r="S54">
        <v>17.2</v>
      </c>
      <c r="T54" s="12">
        <v>402314</v>
      </c>
      <c r="U54" s="12">
        <v>-215100</v>
      </c>
      <c r="V54" s="12">
        <v>5091950</v>
      </c>
    </row>
    <row r="55" spans="1:22">
      <c r="A55" s="1"/>
      <c r="B55" s="12">
        <v>122700</v>
      </c>
      <c r="C55" s="12">
        <v>81950</v>
      </c>
      <c r="D55" s="12">
        <v>12984</v>
      </c>
      <c r="E55">
        <v>20.09</v>
      </c>
      <c r="F55">
        <v>81.2</v>
      </c>
      <c r="G55">
        <v>-23.5</v>
      </c>
      <c r="H55" s="12">
        <v>500</v>
      </c>
      <c r="I55">
        <v>80.900000000000006</v>
      </c>
      <c r="J55">
        <v>82.8</v>
      </c>
      <c r="K55" s="12">
        <v>50</v>
      </c>
      <c r="L55">
        <v>6050</v>
      </c>
      <c r="M55" s="12">
        <v>100</v>
      </c>
      <c r="N55">
        <v>96.2</v>
      </c>
      <c r="O55">
        <v>97</v>
      </c>
      <c r="P55" s="12">
        <v>550</v>
      </c>
      <c r="Q55">
        <v>11.05</v>
      </c>
      <c r="R55">
        <v>96.2</v>
      </c>
      <c r="S55">
        <v>16.27</v>
      </c>
      <c r="T55" s="12">
        <v>13572</v>
      </c>
      <c r="U55" s="12">
        <v>55100</v>
      </c>
      <c r="V55" s="12">
        <v>271600</v>
      </c>
    </row>
    <row r="56" spans="1:22">
      <c r="A56" s="1"/>
      <c r="B56" s="12">
        <v>4148150</v>
      </c>
      <c r="C56" s="12">
        <v>1368100</v>
      </c>
      <c r="D56" s="12">
        <v>429467</v>
      </c>
      <c r="E56">
        <v>19.61</v>
      </c>
      <c r="F56">
        <v>59.75</v>
      </c>
      <c r="G56">
        <v>-20.05</v>
      </c>
      <c r="H56" s="12">
        <v>350</v>
      </c>
      <c r="I56">
        <v>59.5</v>
      </c>
      <c r="J56">
        <v>59.75</v>
      </c>
      <c r="K56" s="12">
        <v>4150</v>
      </c>
      <c r="L56">
        <v>6100</v>
      </c>
      <c r="M56" s="12">
        <v>50</v>
      </c>
      <c r="N56">
        <v>124.25</v>
      </c>
      <c r="O56">
        <v>124.6</v>
      </c>
      <c r="P56" s="12">
        <v>100</v>
      </c>
      <c r="Q56">
        <v>16.850000000000001</v>
      </c>
      <c r="R56">
        <v>124.6</v>
      </c>
      <c r="S56">
        <v>15.66</v>
      </c>
      <c r="T56" s="12">
        <v>181051</v>
      </c>
      <c r="U56" s="12">
        <v>-106800</v>
      </c>
      <c r="V56" s="12">
        <v>3351000</v>
      </c>
    </row>
    <row r="57" spans="1:22">
      <c r="A57" s="1"/>
      <c r="B57" s="12">
        <v>386900</v>
      </c>
      <c r="C57" s="12">
        <v>114750</v>
      </c>
      <c r="D57" s="12">
        <v>17822</v>
      </c>
      <c r="E57">
        <v>19.010000000000002</v>
      </c>
      <c r="F57">
        <v>41.65</v>
      </c>
      <c r="G57">
        <v>-16.600000000000001</v>
      </c>
      <c r="H57" s="12">
        <v>50</v>
      </c>
      <c r="I57">
        <v>41.7</v>
      </c>
      <c r="J57">
        <v>41.8</v>
      </c>
      <c r="K57" s="12">
        <v>2450</v>
      </c>
      <c r="L57">
        <v>6150</v>
      </c>
      <c r="M57" s="12">
        <v>300</v>
      </c>
      <c r="N57">
        <v>152.35</v>
      </c>
      <c r="O57">
        <v>155</v>
      </c>
      <c r="P57" s="12">
        <v>850</v>
      </c>
      <c r="Q57">
        <v>20.7</v>
      </c>
      <c r="R57">
        <v>155</v>
      </c>
      <c r="S57">
        <v>13.79</v>
      </c>
      <c r="T57" s="12">
        <v>2940</v>
      </c>
      <c r="U57" s="12">
        <v>-32550</v>
      </c>
      <c r="V57" s="12">
        <v>120100</v>
      </c>
    </row>
    <row r="58" spans="1:22">
      <c r="A58" s="1"/>
      <c r="B58" s="12">
        <v>5134400</v>
      </c>
      <c r="C58" s="12">
        <v>96300</v>
      </c>
      <c r="D58" s="12">
        <v>370576</v>
      </c>
      <c r="E58">
        <v>18.73</v>
      </c>
      <c r="F58">
        <v>28.1</v>
      </c>
      <c r="G58">
        <v>-13.1</v>
      </c>
      <c r="H58" s="12">
        <v>8900</v>
      </c>
      <c r="I58">
        <v>28</v>
      </c>
      <c r="J58">
        <v>28.2</v>
      </c>
      <c r="K58" s="12">
        <v>50</v>
      </c>
      <c r="L58">
        <v>6200</v>
      </c>
      <c r="M58" s="12">
        <v>300</v>
      </c>
      <c r="N58">
        <v>190.05</v>
      </c>
      <c r="O58">
        <v>190.95</v>
      </c>
      <c r="P58" s="12">
        <v>50</v>
      </c>
      <c r="Q58">
        <v>23.85</v>
      </c>
      <c r="R58">
        <v>191</v>
      </c>
      <c r="S58">
        <v>12.33</v>
      </c>
      <c r="T58" s="12">
        <v>39187</v>
      </c>
      <c r="U58" s="12">
        <v>-367900</v>
      </c>
      <c r="V58" s="12">
        <v>2917900</v>
      </c>
    </row>
    <row r="59" spans="1:22">
      <c r="A59" s="1"/>
      <c r="B59" s="12">
        <v>464950</v>
      </c>
      <c r="C59" s="12">
        <v>88150</v>
      </c>
      <c r="D59" s="12">
        <v>15352</v>
      </c>
      <c r="E59">
        <v>18.45</v>
      </c>
      <c r="F59">
        <v>18.55</v>
      </c>
      <c r="G59">
        <v>-9.5</v>
      </c>
      <c r="H59" s="12">
        <v>200</v>
      </c>
      <c r="I59">
        <v>18.2</v>
      </c>
      <c r="J59">
        <v>18.5</v>
      </c>
      <c r="K59" s="12">
        <v>200</v>
      </c>
      <c r="L59">
        <v>6250</v>
      </c>
      <c r="M59" s="12">
        <v>100</v>
      </c>
      <c r="N59">
        <v>226.65</v>
      </c>
      <c r="O59">
        <v>230.9</v>
      </c>
      <c r="P59" s="12">
        <v>150</v>
      </c>
      <c r="Q59">
        <v>25.4</v>
      </c>
      <c r="R59">
        <v>228</v>
      </c>
      <c r="S59" t="s">
        <v>23</v>
      </c>
      <c r="T59" s="12">
        <v>579</v>
      </c>
      <c r="U59" s="12">
        <v>-2950</v>
      </c>
      <c r="V59" s="12">
        <v>186100</v>
      </c>
    </row>
    <row r="60" spans="1:22">
      <c r="A60" s="1"/>
      <c r="B60" s="12">
        <v>5974900</v>
      </c>
      <c r="C60" s="12">
        <v>69000</v>
      </c>
      <c r="D60" s="12">
        <v>262524</v>
      </c>
      <c r="E60">
        <v>18.18</v>
      </c>
      <c r="F60">
        <v>11.35</v>
      </c>
      <c r="G60">
        <v>-7.25</v>
      </c>
      <c r="H60" s="12">
        <v>700</v>
      </c>
      <c r="I60">
        <v>11.35</v>
      </c>
      <c r="J60">
        <v>11.4</v>
      </c>
      <c r="K60" s="12">
        <v>150</v>
      </c>
      <c r="L60">
        <v>6300</v>
      </c>
      <c r="M60" s="12">
        <v>400</v>
      </c>
      <c r="N60">
        <v>271</v>
      </c>
      <c r="O60">
        <v>274.14999999999998</v>
      </c>
      <c r="P60" s="12">
        <v>50</v>
      </c>
      <c r="Q60">
        <v>29.55</v>
      </c>
      <c r="R60">
        <v>273.95</v>
      </c>
      <c r="S60" t="s">
        <v>23</v>
      </c>
      <c r="T60" s="12">
        <v>16774</v>
      </c>
      <c r="U60" s="12">
        <v>-156500</v>
      </c>
      <c r="V60" s="12">
        <v>1630350</v>
      </c>
    </row>
    <row r="61" spans="1:22">
      <c r="A61" s="1"/>
      <c r="B61" s="12">
        <v>313350</v>
      </c>
      <c r="C61" s="12">
        <v>9700</v>
      </c>
      <c r="D61" s="12">
        <v>6636</v>
      </c>
      <c r="E61">
        <v>18.3</v>
      </c>
      <c r="F61">
        <v>7.5</v>
      </c>
      <c r="G61">
        <v>-4.8499999999999996</v>
      </c>
      <c r="H61" s="12">
        <v>50</v>
      </c>
      <c r="I61">
        <v>7.35</v>
      </c>
      <c r="J61">
        <v>7.5</v>
      </c>
      <c r="K61" s="12">
        <v>400</v>
      </c>
      <c r="L61">
        <v>6350</v>
      </c>
      <c r="M61" s="12">
        <v>50</v>
      </c>
      <c r="N61">
        <v>250.05</v>
      </c>
      <c r="O61">
        <v>398.6</v>
      </c>
      <c r="P61" s="12">
        <v>200</v>
      </c>
      <c r="Q61">
        <v>28.4</v>
      </c>
      <c r="R61">
        <v>317.2</v>
      </c>
      <c r="S61" t="s">
        <v>23</v>
      </c>
      <c r="T61" s="12">
        <v>158</v>
      </c>
      <c r="U61" s="12">
        <v>-3750</v>
      </c>
      <c r="V61" s="12">
        <v>68200</v>
      </c>
    </row>
    <row r="62" spans="1:22">
      <c r="A62" s="1"/>
      <c r="B62" s="12">
        <v>4050150</v>
      </c>
      <c r="C62" s="12">
        <v>-116200</v>
      </c>
      <c r="D62" s="12">
        <v>133922</v>
      </c>
      <c r="E62">
        <v>18.28</v>
      </c>
      <c r="F62">
        <v>4.5</v>
      </c>
      <c r="G62">
        <v>-3.45</v>
      </c>
      <c r="H62" s="12">
        <v>200</v>
      </c>
      <c r="I62">
        <v>4.45</v>
      </c>
      <c r="J62">
        <v>4.6500000000000004</v>
      </c>
      <c r="K62" s="12">
        <v>5050</v>
      </c>
      <c r="L62">
        <v>6400</v>
      </c>
      <c r="M62" s="12">
        <v>100</v>
      </c>
      <c r="N62">
        <v>362.95</v>
      </c>
      <c r="O62">
        <v>369.2</v>
      </c>
      <c r="P62" s="12">
        <v>50</v>
      </c>
      <c r="Q62">
        <v>31.1</v>
      </c>
      <c r="R62">
        <v>363</v>
      </c>
      <c r="S62" t="s">
        <v>23</v>
      </c>
      <c r="T62" s="12">
        <v>1824</v>
      </c>
      <c r="U62" s="12">
        <v>-22400</v>
      </c>
      <c r="V62" s="12">
        <v>276400</v>
      </c>
    </row>
    <row r="63" spans="1:22">
      <c r="A63" s="1"/>
      <c r="B63" s="12">
        <v>184150</v>
      </c>
      <c r="C63" s="12">
        <v>8350</v>
      </c>
      <c r="D63" s="12">
        <v>1719</v>
      </c>
      <c r="E63">
        <v>18.649999999999999</v>
      </c>
      <c r="F63">
        <v>3.1</v>
      </c>
      <c r="G63">
        <v>-1.9</v>
      </c>
      <c r="H63" s="12">
        <v>100</v>
      </c>
      <c r="I63">
        <v>3.05</v>
      </c>
      <c r="J63">
        <v>3.15</v>
      </c>
      <c r="K63" s="12">
        <v>200</v>
      </c>
      <c r="L63">
        <v>6450</v>
      </c>
      <c r="M63" s="12">
        <v>100</v>
      </c>
      <c r="N63">
        <v>341.6</v>
      </c>
      <c r="O63">
        <v>484.6</v>
      </c>
      <c r="P63" s="12">
        <v>50</v>
      </c>
      <c r="Q63">
        <v>11.55</v>
      </c>
      <c r="R63">
        <v>391.15</v>
      </c>
      <c r="S63" t="s">
        <v>23</v>
      </c>
      <c r="T63" s="12">
        <v>5</v>
      </c>
      <c r="U63" s="12">
        <v>50</v>
      </c>
      <c r="V63" s="12">
        <v>2950</v>
      </c>
    </row>
    <row r="64" spans="1:22">
      <c r="A64" s="1"/>
      <c r="B64" s="12">
        <v>3037450</v>
      </c>
      <c r="C64" s="12">
        <v>-270800</v>
      </c>
      <c r="D64" s="12">
        <v>58177</v>
      </c>
      <c r="E64">
        <v>18.84</v>
      </c>
      <c r="F64">
        <v>2.0499999999999998</v>
      </c>
      <c r="G64">
        <v>-1.3</v>
      </c>
      <c r="H64" s="12">
        <v>100</v>
      </c>
      <c r="I64">
        <v>1.9</v>
      </c>
      <c r="J64">
        <v>2.0499999999999998</v>
      </c>
      <c r="K64" s="12">
        <v>3400</v>
      </c>
      <c r="L64">
        <v>6500</v>
      </c>
      <c r="M64" s="12">
        <v>50</v>
      </c>
      <c r="N64">
        <v>459.4</v>
      </c>
      <c r="O64">
        <v>462</v>
      </c>
      <c r="P64" s="12">
        <v>100</v>
      </c>
      <c r="Q64">
        <v>34.9</v>
      </c>
      <c r="R64">
        <v>459.75</v>
      </c>
      <c r="S64" t="s">
        <v>23</v>
      </c>
      <c r="T64" s="12">
        <v>1209</v>
      </c>
      <c r="U64" s="12">
        <v>-50</v>
      </c>
      <c r="V64" s="12">
        <v>705900</v>
      </c>
    </row>
    <row r="65" spans="1:22">
      <c r="A65" s="1"/>
      <c r="B65" s="12">
        <v>103050</v>
      </c>
      <c r="C65" s="12">
        <v>-5950</v>
      </c>
      <c r="D65" s="12">
        <v>883</v>
      </c>
      <c r="E65">
        <v>19.989999999999998</v>
      </c>
      <c r="F65">
        <v>1.7</v>
      </c>
      <c r="G65">
        <v>-0.5</v>
      </c>
      <c r="H65" s="12">
        <v>100</v>
      </c>
      <c r="I65">
        <v>1.3</v>
      </c>
      <c r="J65">
        <v>1.6</v>
      </c>
      <c r="K65" s="12">
        <v>200</v>
      </c>
      <c r="L65">
        <v>6550</v>
      </c>
      <c r="M65" s="12">
        <v>100</v>
      </c>
      <c r="N65">
        <v>403.1</v>
      </c>
      <c r="O65">
        <v>599.9</v>
      </c>
      <c r="P65" s="12">
        <v>3000</v>
      </c>
      <c r="Q65">
        <v>40</v>
      </c>
      <c r="R65">
        <v>480.3</v>
      </c>
      <c r="S65" t="s">
        <v>23</v>
      </c>
      <c r="T65" s="12">
        <v>1</v>
      </c>
      <c r="U65" s="12">
        <v>-50</v>
      </c>
      <c r="V65" s="12">
        <v>300</v>
      </c>
    </row>
    <row r="66" spans="1:22">
      <c r="A66" s="1"/>
      <c r="B66" s="12">
        <v>1400050</v>
      </c>
      <c r="C66" s="12">
        <v>-75100</v>
      </c>
      <c r="D66" s="12">
        <v>16513</v>
      </c>
      <c r="E66">
        <v>20.48</v>
      </c>
      <c r="F66">
        <v>1.2</v>
      </c>
      <c r="G66">
        <v>-0.45</v>
      </c>
      <c r="H66" s="12">
        <v>13150</v>
      </c>
      <c r="I66">
        <v>1.2</v>
      </c>
      <c r="J66">
        <v>1.25</v>
      </c>
      <c r="K66" s="12">
        <v>5350</v>
      </c>
      <c r="L66">
        <v>6600</v>
      </c>
      <c r="M66" s="12">
        <v>550</v>
      </c>
      <c r="N66">
        <v>556.75</v>
      </c>
      <c r="O66">
        <v>562.15</v>
      </c>
      <c r="P66" s="12">
        <v>100</v>
      </c>
      <c r="Q66">
        <v>32.6</v>
      </c>
      <c r="R66">
        <v>559</v>
      </c>
      <c r="S66" t="s">
        <v>23</v>
      </c>
      <c r="T66" s="12">
        <v>325</v>
      </c>
      <c r="U66" s="12">
        <v>-3900</v>
      </c>
      <c r="V66" s="12">
        <v>329250</v>
      </c>
    </row>
    <row r="67" spans="1:22">
      <c r="A67" s="1"/>
      <c r="B67" s="12">
        <v>102050</v>
      </c>
      <c r="C67" s="12">
        <v>1100</v>
      </c>
      <c r="D67" s="12">
        <v>141</v>
      </c>
      <c r="E67">
        <v>21.1</v>
      </c>
      <c r="F67">
        <v>0.9</v>
      </c>
      <c r="G67">
        <v>-0.45</v>
      </c>
      <c r="H67" s="12">
        <v>1300</v>
      </c>
      <c r="I67">
        <v>0.9</v>
      </c>
      <c r="J67">
        <v>1.05</v>
      </c>
      <c r="K67" s="12">
        <v>1100</v>
      </c>
      <c r="L67">
        <v>6650</v>
      </c>
      <c r="M67" s="12">
        <v>50</v>
      </c>
      <c r="N67">
        <v>530</v>
      </c>
      <c r="O67">
        <v>699.9</v>
      </c>
      <c r="P67" s="12">
        <v>3000</v>
      </c>
      <c r="Q67" t="s">
        <v>23</v>
      </c>
      <c r="R67" t="s">
        <v>23</v>
      </c>
      <c r="S67" t="s">
        <v>23</v>
      </c>
      <c r="T67" s="12" t="s">
        <v>23</v>
      </c>
      <c r="U67" s="12" t="s">
        <v>23</v>
      </c>
      <c r="V67" s="12">
        <v>200</v>
      </c>
    </row>
    <row r="68" spans="1:22">
      <c r="A68" s="1"/>
      <c r="B68" s="12">
        <v>1065850</v>
      </c>
      <c r="C68" s="12">
        <v>-64200</v>
      </c>
      <c r="D68" s="12">
        <v>7716</v>
      </c>
      <c r="E68">
        <v>22.31</v>
      </c>
      <c r="F68">
        <v>0.8</v>
      </c>
      <c r="G68">
        <v>-0.25</v>
      </c>
      <c r="H68" s="12">
        <v>3550</v>
      </c>
      <c r="I68">
        <v>0.8</v>
      </c>
      <c r="J68">
        <v>0.85</v>
      </c>
      <c r="K68" s="12">
        <v>2500</v>
      </c>
      <c r="L68">
        <v>6700</v>
      </c>
      <c r="M68" s="12">
        <v>300</v>
      </c>
      <c r="N68">
        <v>656.2</v>
      </c>
      <c r="O68">
        <v>661.85</v>
      </c>
      <c r="P68" s="12">
        <v>50</v>
      </c>
      <c r="Q68">
        <v>40.549999999999997</v>
      </c>
      <c r="R68">
        <v>663.35</v>
      </c>
      <c r="S68" t="s">
        <v>23</v>
      </c>
      <c r="T68" s="12">
        <v>515</v>
      </c>
      <c r="U68" s="12">
        <v>3500</v>
      </c>
      <c r="V68" s="12">
        <v>122500</v>
      </c>
    </row>
    <row r="69" spans="1:22">
      <c r="A69" s="1"/>
      <c r="B69" s="12">
        <v>12550</v>
      </c>
      <c r="C69" s="12" t="s">
        <v>23</v>
      </c>
      <c r="D69" s="12" t="s">
        <v>23</v>
      </c>
      <c r="E69" t="s">
        <v>23</v>
      </c>
      <c r="F69" t="s">
        <v>23</v>
      </c>
      <c r="G69" t="s">
        <v>23</v>
      </c>
      <c r="H69" s="12">
        <v>500</v>
      </c>
      <c r="I69">
        <v>0.5</v>
      </c>
      <c r="J69">
        <v>0.65</v>
      </c>
      <c r="K69" s="12">
        <v>2500</v>
      </c>
      <c r="L69">
        <v>6750</v>
      </c>
      <c r="M69" s="12">
        <v>500</v>
      </c>
      <c r="N69">
        <v>644</v>
      </c>
      <c r="O69">
        <v>774</v>
      </c>
      <c r="P69" s="12">
        <v>100</v>
      </c>
      <c r="Q69" t="s">
        <v>23</v>
      </c>
      <c r="R69" t="s">
        <v>23</v>
      </c>
      <c r="S69" t="s">
        <v>23</v>
      </c>
      <c r="T69" s="12" t="s">
        <v>23</v>
      </c>
      <c r="U69" s="12" t="s">
        <v>23</v>
      </c>
      <c r="V69" s="12" t="s">
        <v>23</v>
      </c>
    </row>
    <row r="70" spans="1:22">
      <c r="A70" s="1"/>
      <c r="B70" s="12">
        <v>730650</v>
      </c>
      <c r="C70" s="12">
        <v>-108600</v>
      </c>
      <c r="D70" s="12">
        <v>6493</v>
      </c>
      <c r="E70">
        <v>23.98</v>
      </c>
      <c r="F70">
        <v>0.7</v>
      </c>
      <c r="G70">
        <v>-0.05</v>
      </c>
      <c r="H70" s="12">
        <v>8650</v>
      </c>
      <c r="I70">
        <v>0.6</v>
      </c>
      <c r="J70">
        <v>0.7</v>
      </c>
      <c r="K70" s="12">
        <v>3850</v>
      </c>
      <c r="L70">
        <v>6800</v>
      </c>
      <c r="M70">
        <v>150</v>
      </c>
      <c r="N70">
        <v>754.65</v>
      </c>
      <c r="O70">
        <v>758.9</v>
      </c>
      <c r="P70" s="12">
        <v>250</v>
      </c>
      <c r="Q70">
        <v>37.049999999999997</v>
      </c>
      <c r="R70">
        <v>758.4</v>
      </c>
      <c r="S70" t="s">
        <v>23</v>
      </c>
      <c r="T70" s="12">
        <v>94</v>
      </c>
      <c r="U70" s="12">
        <v>50</v>
      </c>
      <c r="V70" s="12">
        <v>228800</v>
      </c>
    </row>
    <row r="71" spans="1:22">
      <c r="A71" s="1"/>
      <c r="B71" s="12">
        <v>250</v>
      </c>
      <c r="C71" s="12" t="s">
        <v>23</v>
      </c>
      <c r="D71" s="12" t="s">
        <v>23</v>
      </c>
      <c r="E71" t="s">
        <v>23</v>
      </c>
      <c r="F71" t="s">
        <v>23</v>
      </c>
      <c r="G71" t="s">
        <v>23</v>
      </c>
      <c r="H71" s="12">
        <v>10000</v>
      </c>
      <c r="I71">
        <v>0.05</v>
      </c>
      <c r="J71">
        <v>2.9</v>
      </c>
      <c r="K71" s="12">
        <v>100</v>
      </c>
      <c r="L71">
        <v>6850</v>
      </c>
      <c r="M71" s="12">
        <v>500</v>
      </c>
      <c r="N71">
        <v>683.5</v>
      </c>
      <c r="O71">
        <v>958</v>
      </c>
      <c r="P71" s="12">
        <v>100</v>
      </c>
      <c r="Q71" t="s">
        <v>23</v>
      </c>
      <c r="R71" t="s">
        <v>23</v>
      </c>
      <c r="S71" t="s">
        <v>23</v>
      </c>
      <c r="T71" s="12" t="s">
        <v>23</v>
      </c>
      <c r="U71" s="12" t="s">
        <v>23</v>
      </c>
      <c r="V71" s="12">
        <v>50</v>
      </c>
    </row>
    <row r="72" spans="1:22">
      <c r="A72" s="1"/>
      <c r="B72" s="12">
        <v>184150</v>
      </c>
      <c r="C72" s="12">
        <v>-2200</v>
      </c>
      <c r="D72" s="12">
        <v>746</v>
      </c>
      <c r="E72">
        <v>24.18</v>
      </c>
      <c r="F72">
        <v>0.25</v>
      </c>
      <c r="G72">
        <v>-0.2</v>
      </c>
      <c r="H72" s="12">
        <v>15000</v>
      </c>
      <c r="I72">
        <v>0.2</v>
      </c>
      <c r="J72">
        <v>0.3</v>
      </c>
      <c r="K72" s="12">
        <v>3850</v>
      </c>
      <c r="L72">
        <v>6900</v>
      </c>
      <c r="M72" s="12">
        <v>150</v>
      </c>
      <c r="N72">
        <v>825.3</v>
      </c>
      <c r="O72">
        <v>879</v>
      </c>
      <c r="P72" s="12">
        <v>100</v>
      </c>
      <c r="Q72" t="s">
        <v>23</v>
      </c>
      <c r="R72" t="s">
        <v>23</v>
      </c>
      <c r="S72" t="s">
        <v>23</v>
      </c>
      <c r="T72" s="12" t="s">
        <v>23</v>
      </c>
      <c r="U72" s="12" t="s">
        <v>23</v>
      </c>
      <c r="V72" s="12">
        <v>300</v>
      </c>
    </row>
    <row r="73" spans="1:22">
      <c r="A73" s="1"/>
      <c r="B73" s="12">
        <v>300</v>
      </c>
      <c r="C73" s="12" t="s">
        <v>23</v>
      </c>
      <c r="D73" s="12" t="s">
        <v>23</v>
      </c>
      <c r="E73" t="s">
        <v>23</v>
      </c>
      <c r="F73" t="s">
        <v>23</v>
      </c>
      <c r="G73" t="s">
        <v>23</v>
      </c>
      <c r="H73" s="12">
        <v>200</v>
      </c>
      <c r="I73">
        <v>0.15</v>
      </c>
      <c r="J73">
        <v>1</v>
      </c>
      <c r="K73" s="12">
        <v>150</v>
      </c>
      <c r="L73">
        <v>6950</v>
      </c>
      <c r="M73" s="12">
        <v>1000</v>
      </c>
      <c r="N73">
        <v>781.2</v>
      </c>
      <c r="O73" s="13">
        <v>1055.5</v>
      </c>
      <c r="P73" s="12">
        <v>100</v>
      </c>
      <c r="Q73" t="s">
        <v>23</v>
      </c>
      <c r="R73" t="s">
        <v>23</v>
      </c>
      <c r="S73" t="s">
        <v>23</v>
      </c>
      <c r="T73" s="12" t="s">
        <v>23</v>
      </c>
      <c r="U73" s="12" t="s">
        <v>23</v>
      </c>
      <c r="V73" s="12" t="s">
        <v>23</v>
      </c>
    </row>
    <row r="74" spans="1:22">
      <c r="A74" s="1"/>
      <c r="B74" s="12">
        <v>357200</v>
      </c>
      <c r="C74" s="12">
        <v>-22400</v>
      </c>
      <c r="D74" s="12">
        <v>1910</v>
      </c>
      <c r="E74">
        <v>26.46</v>
      </c>
      <c r="F74">
        <v>0.2</v>
      </c>
      <c r="G74">
        <v>-0.05</v>
      </c>
      <c r="H74" s="12">
        <v>13450</v>
      </c>
      <c r="I74">
        <v>0.2</v>
      </c>
      <c r="J74">
        <v>0.25</v>
      </c>
      <c r="K74" s="12">
        <v>22050</v>
      </c>
      <c r="L74">
        <v>7000</v>
      </c>
      <c r="M74" s="12">
        <v>750</v>
      </c>
      <c r="N74">
        <v>951.7</v>
      </c>
      <c r="O74">
        <v>956.8</v>
      </c>
      <c r="P74" s="12">
        <v>50</v>
      </c>
      <c r="Q74">
        <v>38.549999999999997</v>
      </c>
      <c r="R74">
        <v>952</v>
      </c>
      <c r="S74" t="s">
        <v>23</v>
      </c>
      <c r="T74" s="12">
        <v>308</v>
      </c>
      <c r="U74" s="12">
        <v>2850</v>
      </c>
      <c r="V74" s="12">
        <v>611650</v>
      </c>
    </row>
    <row r="75" spans="1:22">
      <c r="A75" s="1"/>
      <c r="B75" s="12">
        <v>450</v>
      </c>
      <c r="C75" s="12" t="s">
        <v>23</v>
      </c>
      <c r="D75" s="12" t="s">
        <v>23</v>
      </c>
      <c r="E75" t="s">
        <v>23</v>
      </c>
      <c r="F75" t="s">
        <v>23</v>
      </c>
      <c r="G75" t="s">
        <v>23</v>
      </c>
      <c r="H75" s="12" t="s">
        <v>23</v>
      </c>
      <c r="I75" t="s">
        <v>23</v>
      </c>
      <c r="J75" t="s">
        <v>23</v>
      </c>
      <c r="K75" s="12" t="s">
        <v>23</v>
      </c>
      <c r="L75">
        <v>7050</v>
      </c>
      <c r="M75" s="12">
        <v>1000</v>
      </c>
      <c r="N75">
        <v>856.5</v>
      </c>
      <c r="O75" s="13">
        <v>1165</v>
      </c>
      <c r="P75" s="12">
        <v>100</v>
      </c>
      <c r="Q75" t="s">
        <v>23</v>
      </c>
      <c r="R75" t="s">
        <v>23</v>
      </c>
      <c r="S75" t="s">
        <v>23</v>
      </c>
      <c r="T75" s="12" t="s">
        <v>23</v>
      </c>
      <c r="U75" s="12" t="s">
        <v>23</v>
      </c>
      <c r="V75" s="12" t="s">
        <v>23</v>
      </c>
    </row>
    <row r="76" spans="1:22">
      <c r="A76" s="1"/>
      <c r="B76" s="12">
        <v>1500</v>
      </c>
      <c r="C76" s="12">
        <v>400</v>
      </c>
      <c r="D76" s="12">
        <v>239</v>
      </c>
      <c r="E76">
        <v>27.38</v>
      </c>
      <c r="F76">
        <v>0.15</v>
      </c>
      <c r="G76">
        <v>-0.05</v>
      </c>
      <c r="H76" s="12">
        <v>1450</v>
      </c>
      <c r="I76">
        <v>0.15</v>
      </c>
      <c r="J76">
        <v>0.2</v>
      </c>
      <c r="K76" s="12">
        <v>500</v>
      </c>
      <c r="L76">
        <v>7100</v>
      </c>
      <c r="M76" s="12">
        <v>250</v>
      </c>
      <c r="N76" s="13">
        <v>1006.45</v>
      </c>
      <c r="O76" s="13">
        <v>1092.05</v>
      </c>
      <c r="P76" s="12">
        <v>250</v>
      </c>
      <c r="Q76" t="s">
        <v>23</v>
      </c>
      <c r="R76" t="s">
        <v>23</v>
      </c>
      <c r="S76" t="s">
        <v>23</v>
      </c>
      <c r="T76" s="12" t="s">
        <v>23</v>
      </c>
      <c r="U76" s="12" t="s">
        <v>23</v>
      </c>
      <c r="V76" s="12">
        <v>50</v>
      </c>
    </row>
    <row r="77" spans="1:22">
      <c r="A77" s="1"/>
      <c r="B77" s="12" t="s">
        <v>23</v>
      </c>
      <c r="C77" s="12" t="s">
        <v>23</v>
      </c>
      <c r="D77" s="12" t="s">
        <v>23</v>
      </c>
      <c r="E77" t="s">
        <v>23</v>
      </c>
      <c r="F77" t="s">
        <v>23</v>
      </c>
      <c r="G77" t="s">
        <v>23</v>
      </c>
      <c r="H77" s="12" t="s">
        <v>23</v>
      </c>
      <c r="I77" t="s">
        <v>23</v>
      </c>
      <c r="J77" t="s">
        <v>23</v>
      </c>
      <c r="K77" s="12" t="s">
        <v>23</v>
      </c>
      <c r="L77">
        <v>7150</v>
      </c>
      <c r="M77" s="12">
        <v>1000</v>
      </c>
      <c r="N77">
        <v>953</v>
      </c>
      <c r="O77" s="13">
        <v>1268</v>
      </c>
      <c r="P77" s="12">
        <v>100</v>
      </c>
      <c r="Q77" t="s">
        <v>23</v>
      </c>
      <c r="R77" t="s">
        <v>23</v>
      </c>
      <c r="S77" t="s">
        <v>23</v>
      </c>
      <c r="T77" s="12" t="s">
        <v>23</v>
      </c>
      <c r="U77" s="12" t="s">
        <v>23</v>
      </c>
      <c r="V77" s="12" t="s">
        <v>23</v>
      </c>
    </row>
    <row r="78" spans="1:22">
      <c r="A78" s="1"/>
      <c r="B78" s="12" t="s">
        <v>23</v>
      </c>
      <c r="C78" s="12" t="s">
        <v>23</v>
      </c>
      <c r="D78" s="12" t="s">
        <v>23</v>
      </c>
      <c r="E78" t="s">
        <v>23</v>
      </c>
      <c r="F78" t="s">
        <v>23</v>
      </c>
      <c r="G78" t="s">
        <v>23</v>
      </c>
      <c r="H78" s="12" t="s">
        <v>23</v>
      </c>
      <c r="I78" t="s">
        <v>23</v>
      </c>
      <c r="J78">
        <v>3</v>
      </c>
      <c r="K78" s="12">
        <v>500</v>
      </c>
      <c r="L78">
        <v>7200</v>
      </c>
      <c r="M78" s="12">
        <v>1000</v>
      </c>
      <c r="N78" s="13">
        <v>1003</v>
      </c>
      <c r="O78" s="13">
        <v>1311.5</v>
      </c>
      <c r="P78" s="12">
        <v>100</v>
      </c>
      <c r="Q78" t="s">
        <v>23</v>
      </c>
      <c r="R78" t="s">
        <v>23</v>
      </c>
      <c r="S78" t="s">
        <v>23</v>
      </c>
      <c r="T78" s="12" t="s">
        <v>23</v>
      </c>
      <c r="U78" s="12" t="s">
        <v>23</v>
      </c>
      <c r="V78" s="12">
        <v>350</v>
      </c>
    </row>
    <row r="79" spans="1:22">
      <c r="A79" s="1"/>
      <c r="B79" s="12" t="s">
        <v>23</v>
      </c>
      <c r="C79" s="12" t="s">
        <v>23</v>
      </c>
      <c r="D79" s="12" t="s">
        <v>23</v>
      </c>
      <c r="E79" t="s">
        <v>23</v>
      </c>
      <c r="F79" t="s">
        <v>23</v>
      </c>
      <c r="G79" t="s">
        <v>23</v>
      </c>
      <c r="H79" s="12" t="s">
        <v>23</v>
      </c>
      <c r="I79" t="s">
        <v>23</v>
      </c>
      <c r="J79">
        <v>3</v>
      </c>
      <c r="K79" s="12">
        <v>500</v>
      </c>
      <c r="L79">
        <v>7250</v>
      </c>
      <c r="M79" s="12">
        <v>1000</v>
      </c>
      <c r="N79" s="13">
        <v>1050</v>
      </c>
      <c r="O79" s="13">
        <v>1361.5</v>
      </c>
      <c r="P79" s="12">
        <v>100</v>
      </c>
      <c r="Q79" t="s">
        <v>23</v>
      </c>
      <c r="R79" t="s">
        <v>23</v>
      </c>
      <c r="S79" t="s">
        <v>23</v>
      </c>
      <c r="T79" s="12" t="s">
        <v>23</v>
      </c>
      <c r="U79" s="12" t="s">
        <v>23</v>
      </c>
      <c r="V79" s="12" t="s">
        <v>23</v>
      </c>
    </row>
    <row r="80" spans="1:22">
      <c r="A80" s="1"/>
      <c r="B80" s="12" t="s">
        <v>23</v>
      </c>
      <c r="C80" s="12" t="s">
        <v>23</v>
      </c>
      <c r="D80" s="12" t="s">
        <v>23</v>
      </c>
      <c r="E80" t="s">
        <v>23</v>
      </c>
      <c r="F80" t="s">
        <v>23</v>
      </c>
      <c r="G80" t="s">
        <v>23</v>
      </c>
      <c r="H80" s="12" t="s">
        <v>23</v>
      </c>
      <c r="I80" t="s">
        <v>23</v>
      </c>
      <c r="J80">
        <v>3</v>
      </c>
      <c r="K80" s="12">
        <v>500</v>
      </c>
      <c r="L80">
        <v>7300</v>
      </c>
      <c r="M80" s="12">
        <v>1000</v>
      </c>
      <c r="N80" s="13">
        <v>1100</v>
      </c>
      <c r="O80" s="13">
        <v>1414.5</v>
      </c>
      <c r="P80" s="12">
        <v>100</v>
      </c>
      <c r="Q80" t="s">
        <v>23</v>
      </c>
      <c r="R80" t="s">
        <v>23</v>
      </c>
      <c r="S80" t="s">
        <v>23</v>
      </c>
      <c r="T80" s="12" t="s">
        <v>23</v>
      </c>
      <c r="U80" s="12" t="s">
        <v>23</v>
      </c>
      <c r="V80" s="12" t="s">
        <v>23</v>
      </c>
    </row>
    <row r="81" spans="1:22">
      <c r="A81" s="1"/>
      <c r="B81" s="12" t="s">
        <v>23</v>
      </c>
      <c r="C81" s="12" t="s">
        <v>23</v>
      </c>
      <c r="D81" s="12" t="s">
        <v>23</v>
      </c>
      <c r="E81" t="s">
        <v>23</v>
      </c>
      <c r="F81" t="s">
        <v>23</v>
      </c>
      <c r="G81" t="s">
        <v>23</v>
      </c>
      <c r="H81" s="12" t="s">
        <v>23</v>
      </c>
      <c r="I81" t="s">
        <v>23</v>
      </c>
      <c r="J81">
        <v>3</v>
      </c>
      <c r="K81" s="12">
        <v>1000</v>
      </c>
      <c r="L81">
        <v>7350</v>
      </c>
      <c r="M81" s="12">
        <v>1000</v>
      </c>
      <c r="N81" s="13">
        <v>1156.5</v>
      </c>
      <c r="O81" s="13">
        <v>1465.5</v>
      </c>
      <c r="P81" s="12">
        <v>100</v>
      </c>
      <c r="Q81" t="s">
        <v>23</v>
      </c>
      <c r="R81" t="s">
        <v>23</v>
      </c>
      <c r="S81" t="s">
        <v>23</v>
      </c>
      <c r="T81" s="12" t="s">
        <v>23</v>
      </c>
      <c r="U81" s="12" t="s">
        <v>23</v>
      </c>
      <c r="V81" s="12" t="s">
        <v>23</v>
      </c>
    </row>
    <row r="82" spans="1:22">
      <c r="A82" s="1"/>
      <c r="B82" s="12" t="s">
        <v>23</v>
      </c>
      <c r="C82" s="12" t="s">
        <v>23</v>
      </c>
      <c r="D82" s="12" t="s">
        <v>23</v>
      </c>
      <c r="E82" t="s">
        <v>23</v>
      </c>
      <c r="F82" t="s">
        <v>23</v>
      </c>
      <c r="G82" t="s">
        <v>23</v>
      </c>
      <c r="H82" s="12" t="s">
        <v>23</v>
      </c>
      <c r="I82" t="s">
        <v>23</v>
      </c>
      <c r="J82">
        <v>3</v>
      </c>
      <c r="K82" s="12">
        <v>1000</v>
      </c>
      <c r="L82">
        <v>7400</v>
      </c>
      <c r="M82" s="12">
        <v>1000</v>
      </c>
      <c r="N82" s="13">
        <v>1206.5</v>
      </c>
      <c r="O82" s="13">
        <v>1515.5</v>
      </c>
      <c r="P82" s="12">
        <v>100</v>
      </c>
      <c r="Q82" t="s">
        <v>23</v>
      </c>
      <c r="R82" t="s">
        <v>23</v>
      </c>
      <c r="S82" t="s">
        <v>23</v>
      </c>
      <c r="T82" s="12" t="s">
        <v>23</v>
      </c>
      <c r="U82" s="12" t="s">
        <v>23</v>
      </c>
      <c r="V82" s="12" t="s">
        <v>23</v>
      </c>
    </row>
    <row r="83" spans="1:22">
      <c r="A83" s="1"/>
      <c r="B83" s="12" t="s">
        <v>23</v>
      </c>
      <c r="C83" s="12" t="s">
        <v>23</v>
      </c>
      <c r="D83" s="12" t="s">
        <v>23</v>
      </c>
      <c r="E83" t="s">
        <v>23</v>
      </c>
      <c r="F83" t="s">
        <v>23</v>
      </c>
      <c r="G83" t="s">
        <v>23</v>
      </c>
      <c r="H83" s="12" t="s">
        <v>23</v>
      </c>
      <c r="I83" t="s">
        <v>23</v>
      </c>
      <c r="J83">
        <v>3</v>
      </c>
      <c r="K83" s="12">
        <v>1000</v>
      </c>
      <c r="L83">
        <v>7450</v>
      </c>
      <c r="M83" s="12">
        <v>1000</v>
      </c>
      <c r="N83" s="13">
        <v>1253.5</v>
      </c>
      <c r="O83" s="13">
        <v>1568.5</v>
      </c>
      <c r="P83" s="12">
        <v>100</v>
      </c>
      <c r="Q83" t="s">
        <v>23</v>
      </c>
      <c r="R83" t="s">
        <v>23</v>
      </c>
      <c r="S83" t="s">
        <v>23</v>
      </c>
      <c r="T83" s="12" t="s">
        <v>23</v>
      </c>
      <c r="U83" s="12" t="s">
        <v>23</v>
      </c>
      <c r="V83" s="12" t="s">
        <v>23</v>
      </c>
    </row>
    <row r="84" spans="1:22">
      <c r="A84" s="1"/>
      <c r="B84" s="12">
        <v>1650</v>
      </c>
      <c r="C84" s="12">
        <v>-150</v>
      </c>
      <c r="D84" s="12">
        <v>14</v>
      </c>
      <c r="E84">
        <v>37.11</v>
      </c>
      <c r="F84">
        <v>0.25</v>
      </c>
      <c r="G84">
        <v>0.05</v>
      </c>
      <c r="H84" s="12">
        <v>6000</v>
      </c>
      <c r="I84">
        <v>0.1</v>
      </c>
      <c r="J84">
        <v>0.25</v>
      </c>
      <c r="K84" s="12">
        <v>800</v>
      </c>
      <c r="L84">
        <v>7500</v>
      </c>
      <c r="M84" s="12">
        <v>50</v>
      </c>
      <c r="N84" s="13">
        <v>1449.25</v>
      </c>
      <c r="O84" s="13">
        <v>1454.25</v>
      </c>
      <c r="P84" s="12">
        <v>250</v>
      </c>
      <c r="Q84">
        <v>39.75</v>
      </c>
      <c r="R84" s="13">
        <v>1449</v>
      </c>
      <c r="S84" t="s">
        <v>23</v>
      </c>
      <c r="T84" s="12">
        <v>147</v>
      </c>
      <c r="U84" s="12">
        <v>3700</v>
      </c>
      <c r="V84" s="12">
        <v>131600</v>
      </c>
    </row>
    <row r="85" spans="1:22">
      <c r="A85" s="1"/>
      <c r="B85" s="12" t="s">
        <v>23</v>
      </c>
      <c r="C85" s="12" t="s">
        <v>23</v>
      </c>
      <c r="D85" s="12" t="s">
        <v>23</v>
      </c>
      <c r="E85" t="s">
        <v>23</v>
      </c>
      <c r="F85" t="s">
        <v>23</v>
      </c>
      <c r="G85" t="s">
        <v>23</v>
      </c>
      <c r="H85" s="12" t="s">
        <v>23</v>
      </c>
      <c r="I85" t="s">
        <v>23</v>
      </c>
      <c r="J85" t="s">
        <v>23</v>
      </c>
      <c r="K85" s="12" t="s">
        <v>23</v>
      </c>
      <c r="L85">
        <v>7550</v>
      </c>
      <c r="M85" s="12">
        <v>1000</v>
      </c>
      <c r="N85" s="13">
        <v>1350.5</v>
      </c>
      <c r="O85" s="13">
        <v>1670.5</v>
      </c>
      <c r="P85" s="12">
        <v>100</v>
      </c>
      <c r="Q85" t="s">
        <v>23</v>
      </c>
      <c r="R85" t="s">
        <v>23</v>
      </c>
      <c r="S85" t="s">
        <v>23</v>
      </c>
      <c r="T85" s="12" t="s">
        <v>23</v>
      </c>
      <c r="U85" s="12" t="s">
        <v>23</v>
      </c>
      <c r="V85" s="12" t="s">
        <v>23</v>
      </c>
    </row>
    <row r="86" spans="1:22">
      <c r="A86" s="1"/>
      <c r="B86" s="12">
        <v>50</v>
      </c>
      <c r="C86" s="12" t="s">
        <v>23</v>
      </c>
      <c r="D86" s="12" t="s">
        <v>23</v>
      </c>
      <c r="E86" t="s">
        <v>23</v>
      </c>
      <c r="F86" t="s">
        <v>23</v>
      </c>
      <c r="G86" t="s">
        <v>23</v>
      </c>
      <c r="H86" s="12" t="s">
        <v>23</v>
      </c>
      <c r="I86" t="s">
        <v>23</v>
      </c>
      <c r="J86" t="s">
        <v>23</v>
      </c>
      <c r="K86" s="12" t="s">
        <v>23</v>
      </c>
      <c r="L86">
        <v>7600</v>
      </c>
      <c r="M86" s="12">
        <v>1000</v>
      </c>
      <c r="N86" s="13">
        <v>1400.5</v>
      </c>
      <c r="O86" s="13">
        <v>1721.5</v>
      </c>
      <c r="P86" s="12">
        <v>100</v>
      </c>
      <c r="Q86" t="s">
        <v>23</v>
      </c>
      <c r="R86" t="s">
        <v>23</v>
      </c>
      <c r="S86" t="s">
        <v>23</v>
      </c>
      <c r="T86" s="12" t="s">
        <v>23</v>
      </c>
      <c r="U86" s="12" t="s">
        <v>23</v>
      </c>
      <c r="V86" s="12" t="s">
        <v>23</v>
      </c>
    </row>
    <row r="87" spans="1:22">
      <c r="A87" s="1"/>
      <c r="B87" s="12" t="s">
        <v>23</v>
      </c>
      <c r="C87" s="12" t="s">
        <v>23</v>
      </c>
      <c r="D87" s="12" t="s">
        <v>23</v>
      </c>
      <c r="E87" t="s">
        <v>23</v>
      </c>
      <c r="F87" t="s">
        <v>23</v>
      </c>
      <c r="G87" t="s">
        <v>23</v>
      </c>
      <c r="H87" s="12" t="s">
        <v>23</v>
      </c>
      <c r="I87" t="s">
        <v>23</v>
      </c>
      <c r="J87" t="s">
        <v>23</v>
      </c>
      <c r="K87" s="12" t="s">
        <v>23</v>
      </c>
      <c r="L87">
        <v>7650</v>
      </c>
      <c r="M87" s="12">
        <v>1000</v>
      </c>
      <c r="N87" s="13">
        <v>1450.5</v>
      </c>
      <c r="O87" s="13">
        <v>1771.5</v>
      </c>
      <c r="P87" s="12">
        <v>100</v>
      </c>
      <c r="Q87" t="s">
        <v>23</v>
      </c>
      <c r="R87" t="s">
        <v>23</v>
      </c>
      <c r="S87" t="s">
        <v>23</v>
      </c>
      <c r="T87" s="12" t="s">
        <v>23</v>
      </c>
      <c r="U87" s="12" t="s">
        <v>23</v>
      </c>
      <c r="V87" s="12" t="s">
        <v>23</v>
      </c>
    </row>
    <row r="88" spans="1:22">
      <c r="A88" s="1"/>
      <c r="B88" s="12" t="s">
        <v>23</v>
      </c>
      <c r="C88" s="12" t="s">
        <v>23</v>
      </c>
      <c r="D88" s="12" t="s">
        <v>23</v>
      </c>
      <c r="E88" t="s">
        <v>23</v>
      </c>
      <c r="F88" t="s">
        <v>23</v>
      </c>
      <c r="G88" t="s">
        <v>23</v>
      </c>
      <c r="H88" s="12" t="s">
        <v>23</v>
      </c>
      <c r="I88" t="s">
        <v>23</v>
      </c>
      <c r="J88" t="s">
        <v>23</v>
      </c>
      <c r="K88" s="12" t="s">
        <v>23</v>
      </c>
      <c r="L88">
        <v>7700</v>
      </c>
      <c r="M88" s="12">
        <v>1000</v>
      </c>
      <c r="N88" s="13">
        <v>1497.5</v>
      </c>
      <c r="O88" s="13">
        <v>1824.5</v>
      </c>
      <c r="P88" s="12">
        <v>100</v>
      </c>
      <c r="Q88" t="s">
        <v>23</v>
      </c>
      <c r="R88" t="s">
        <v>23</v>
      </c>
      <c r="S88" t="s">
        <v>23</v>
      </c>
      <c r="T88" s="12" t="s">
        <v>23</v>
      </c>
      <c r="U88" s="12" t="s">
        <v>23</v>
      </c>
      <c r="V88" s="12" t="s">
        <v>23</v>
      </c>
    </row>
    <row r="89" spans="1:22">
      <c r="A89" s="1"/>
      <c r="B89" s="12" t="s">
        <v>23</v>
      </c>
      <c r="C89" s="12" t="s">
        <v>23</v>
      </c>
      <c r="D89" s="12" t="s">
        <v>23</v>
      </c>
      <c r="E89" t="s">
        <v>23</v>
      </c>
      <c r="F89" t="s">
        <v>23</v>
      </c>
      <c r="G89" t="s">
        <v>23</v>
      </c>
      <c r="H89" s="12" t="s">
        <v>23</v>
      </c>
      <c r="I89" t="s">
        <v>23</v>
      </c>
      <c r="J89" t="s">
        <v>23</v>
      </c>
      <c r="K89" s="12" t="s">
        <v>23</v>
      </c>
      <c r="L89">
        <v>7750</v>
      </c>
      <c r="M89" s="12">
        <v>1000</v>
      </c>
      <c r="N89" s="13">
        <v>1547.5</v>
      </c>
      <c r="O89" s="13">
        <v>1874.5</v>
      </c>
      <c r="P89" s="12">
        <v>100</v>
      </c>
      <c r="Q89" t="s">
        <v>23</v>
      </c>
      <c r="R89" t="s">
        <v>23</v>
      </c>
      <c r="S89" t="s">
        <v>23</v>
      </c>
      <c r="T89" s="12" t="s">
        <v>23</v>
      </c>
      <c r="U89" s="12" t="s">
        <v>23</v>
      </c>
      <c r="V89" s="12" t="s">
        <v>23</v>
      </c>
    </row>
    <row r="90" spans="1:22">
      <c r="A90" s="1"/>
      <c r="B90" s="12" t="s">
        <v>23</v>
      </c>
      <c r="C90" s="12" t="s">
        <v>23</v>
      </c>
      <c r="D90" s="12" t="s">
        <v>23</v>
      </c>
      <c r="E90" t="s">
        <v>23</v>
      </c>
      <c r="F90" t="s">
        <v>23</v>
      </c>
      <c r="G90" t="s">
        <v>23</v>
      </c>
      <c r="H90" s="12" t="s">
        <v>23</v>
      </c>
      <c r="I90" t="s">
        <v>23</v>
      </c>
      <c r="J90" t="s">
        <v>23</v>
      </c>
      <c r="K90" s="12" t="s">
        <v>23</v>
      </c>
      <c r="L90">
        <v>7800</v>
      </c>
      <c r="M90" s="12">
        <v>1000</v>
      </c>
      <c r="N90" s="13">
        <v>1594.5</v>
      </c>
      <c r="O90" s="13">
        <v>1927.5</v>
      </c>
      <c r="P90" s="12">
        <v>100</v>
      </c>
      <c r="Q90" t="s">
        <v>23</v>
      </c>
      <c r="R90" t="s">
        <v>23</v>
      </c>
      <c r="S90" t="s">
        <v>23</v>
      </c>
      <c r="T90" s="12" t="s">
        <v>23</v>
      </c>
      <c r="U90" s="12" t="s">
        <v>23</v>
      </c>
      <c r="V90" s="12" t="s">
        <v>23</v>
      </c>
    </row>
    <row r="91" spans="1:22">
      <c r="A91" s="1"/>
      <c r="B91" s="12"/>
      <c r="C91" s="12"/>
      <c r="D91" s="12"/>
      <c r="H91" s="12"/>
      <c r="K91" s="12"/>
      <c r="P91" s="12"/>
      <c r="T91" s="12"/>
      <c r="U91" s="12"/>
      <c r="V91" s="12"/>
    </row>
    <row r="92" spans="1:22">
      <c r="A92" s="1" t="s">
        <v>15</v>
      </c>
      <c r="B92" s="12"/>
      <c r="C92" s="12"/>
      <c r="D92" s="12"/>
      <c r="H92" s="12"/>
      <c r="K92" s="12"/>
      <c r="P92" s="12"/>
      <c r="T92" s="12"/>
      <c r="U92" s="12"/>
      <c r="V92" s="12"/>
    </row>
    <row r="93" spans="1:22">
      <c r="A93" s="1" t="s">
        <v>16</v>
      </c>
      <c r="B93" s="12"/>
      <c r="C93" s="12"/>
      <c r="D93" s="12"/>
      <c r="H93" s="12"/>
      <c r="K93" s="12"/>
      <c r="P93" s="12"/>
      <c r="T93" s="12"/>
      <c r="U93" s="12"/>
      <c r="V93" s="12"/>
    </row>
    <row r="94" spans="1:22">
      <c r="A94" s="1" t="s">
        <v>24</v>
      </c>
      <c r="B94" s="12"/>
      <c r="C94" s="12"/>
      <c r="D94" s="12"/>
      <c r="H94" s="12"/>
      <c r="K94" s="12"/>
      <c r="U94" s="12"/>
      <c r="V94" s="12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U89"/>
  <sheetViews>
    <sheetView workbookViewId="0">
      <pane ySplit="5" topLeftCell="A27" activePane="bottomLeft" state="frozen"/>
      <selection activeCell="B29" sqref="B29"/>
      <selection pane="bottomLeft" activeCell="B29" sqref="B29"/>
    </sheetView>
  </sheetViews>
  <sheetFormatPr defaultRowHeight="12.75"/>
  <cols>
    <col min="1" max="1" width="7.42578125" customWidth="1"/>
    <col min="2" max="2" width="27.7109375" bestFit="1" customWidth="1"/>
    <col min="3" max="4" width="8" bestFit="1" customWidth="1"/>
    <col min="5" max="5" width="15.5703125" bestFit="1" customWidth="1"/>
    <col min="6" max="6" width="15.28515625" bestFit="1" customWidth="1"/>
    <col min="8" max="12" width="0" hidden="1" customWidth="1"/>
    <col min="13" max="13" width="10.7109375" bestFit="1" customWidth="1"/>
    <col min="16" max="16" width="15.5703125" bestFit="1" customWidth="1"/>
    <col min="17" max="17" width="15.28515625" bestFit="1" customWidth="1"/>
    <col min="19" max="19" width="9.85546875" bestFit="1" customWidth="1"/>
    <col min="20" max="20" width="8.7109375" bestFit="1" customWidth="1"/>
    <col min="21" max="21" width="9.5703125" bestFit="1" customWidth="1"/>
  </cols>
  <sheetData>
    <row r="2" spans="2:21">
      <c r="B2" t="str">
        <f>LEFT(Input1!B1,30)</f>
        <v>Underlying Index: NIFTY 5995.4</v>
      </c>
    </row>
    <row r="3" spans="2:21">
      <c r="B3" t="str">
        <f>RIGHT(B2,6)</f>
        <v>5995.4</v>
      </c>
      <c r="C3">
        <f>MOD(B3,100)</f>
        <v>95.399999999999636</v>
      </c>
      <c r="D3">
        <f>B3-C3</f>
        <v>5900</v>
      </c>
    </row>
    <row r="5" spans="2:21">
      <c r="B5" t="s">
        <v>12</v>
      </c>
      <c r="C5" t="s">
        <v>25</v>
      </c>
      <c r="D5" t="s">
        <v>26</v>
      </c>
      <c r="E5" t="s">
        <v>27</v>
      </c>
      <c r="F5" t="s">
        <v>28</v>
      </c>
      <c r="M5" t="s">
        <v>12</v>
      </c>
      <c r="N5" t="s">
        <v>25</v>
      </c>
      <c r="O5" t="s">
        <v>26</v>
      </c>
      <c r="P5" t="s">
        <v>27</v>
      </c>
      <c r="Q5" t="s">
        <v>28</v>
      </c>
      <c r="R5" t="s">
        <v>62</v>
      </c>
      <c r="S5" t="s">
        <v>63</v>
      </c>
      <c r="T5" t="s">
        <v>58</v>
      </c>
      <c r="U5" t="s">
        <v>61</v>
      </c>
    </row>
    <row r="6" spans="2:21">
      <c r="B6">
        <f t="shared" ref="B6:B9" si="0">B7-100</f>
        <v>5400</v>
      </c>
      <c r="C6">
        <f>VLOOKUP(B6,M:Q,2)</f>
        <v>602700</v>
      </c>
      <c r="D6">
        <f>VLOOKUP(B6,M:Q,3,FALSE)</f>
        <v>1058550</v>
      </c>
      <c r="E6">
        <f>VLOOKUP(B6,M:Q,4,FALSE)</f>
        <v>-5350</v>
      </c>
      <c r="F6">
        <f>VLOOKUP(B6,M:Q,5,FALSE)</f>
        <v>-150</v>
      </c>
      <c r="M6">
        <f>Input1!L11</f>
        <v>3850</v>
      </c>
      <c r="N6" s="12" t="str">
        <f>Input1!B11</f>
        <v>-</v>
      </c>
      <c r="O6" s="12" t="str">
        <f>Input1!V11</f>
        <v>-</v>
      </c>
      <c r="P6" s="12" t="str">
        <f>Input1!C11</f>
        <v>-</v>
      </c>
      <c r="Q6" s="12" t="str">
        <f>Input1!U11</f>
        <v>-</v>
      </c>
      <c r="R6" s="13" t="str">
        <f>Input1!F11</f>
        <v>-</v>
      </c>
      <c r="S6" t="str">
        <f>Input1!G11</f>
        <v>-</v>
      </c>
      <c r="T6" t="str">
        <f>Input1!R11</f>
        <v>-</v>
      </c>
      <c r="U6" t="str">
        <f>Input1!Q11</f>
        <v>-</v>
      </c>
    </row>
    <row r="7" spans="2:21">
      <c r="B7">
        <f t="shared" si="0"/>
        <v>5500</v>
      </c>
      <c r="C7">
        <f t="shared" ref="C7:C17" si="1">VLOOKUP(B7,M:Q,2)</f>
        <v>581200</v>
      </c>
      <c r="D7">
        <f t="shared" ref="D7:D17" si="2">VLOOKUP(B7,M:Q,3,FALSE)</f>
        <v>2467700</v>
      </c>
      <c r="E7">
        <f t="shared" ref="E7:E17" si="3">VLOOKUP(B7,M:Q,4,FALSE)</f>
        <v>-5350</v>
      </c>
      <c r="F7">
        <f t="shared" ref="F7:F17" si="4">VLOOKUP(B7,M:Q,5,FALSE)</f>
        <v>34800</v>
      </c>
      <c r="M7">
        <f>Input1!L12</f>
        <v>3900</v>
      </c>
      <c r="N7" s="12" t="str">
        <f>Input1!B12</f>
        <v>-</v>
      </c>
      <c r="O7" s="12" t="str">
        <f>Input1!V12</f>
        <v>-</v>
      </c>
      <c r="P7" s="12" t="str">
        <f>Input1!C12</f>
        <v>-</v>
      </c>
      <c r="Q7" s="12" t="str">
        <f>Input1!U12</f>
        <v>-</v>
      </c>
      <c r="R7" s="13" t="str">
        <f>Input1!F12</f>
        <v>-</v>
      </c>
      <c r="S7" t="str">
        <f>Input1!G12</f>
        <v>-</v>
      </c>
      <c r="T7" t="str">
        <f>Input1!R12</f>
        <v>-</v>
      </c>
      <c r="U7" t="str">
        <f>Input1!Q12</f>
        <v>-</v>
      </c>
    </row>
    <row r="8" spans="2:21">
      <c r="B8">
        <f t="shared" si="0"/>
        <v>5600</v>
      </c>
      <c r="C8">
        <f t="shared" si="1"/>
        <v>640800</v>
      </c>
      <c r="D8">
        <f t="shared" si="2"/>
        <v>2171300</v>
      </c>
      <c r="E8">
        <f t="shared" si="3"/>
        <v>-8800</v>
      </c>
      <c r="F8">
        <f t="shared" si="4"/>
        <v>282650</v>
      </c>
      <c r="M8">
        <f>Input1!L13</f>
        <v>3950</v>
      </c>
      <c r="N8" s="12" t="str">
        <f>Input1!B13</f>
        <v>-</v>
      </c>
      <c r="O8" s="12" t="str">
        <f>Input1!V13</f>
        <v>-</v>
      </c>
      <c r="P8" s="12" t="str">
        <f>Input1!C13</f>
        <v>-</v>
      </c>
      <c r="Q8" s="12" t="str">
        <f>Input1!U13</f>
        <v>-</v>
      </c>
      <c r="R8" s="13" t="str">
        <f>Input1!F13</f>
        <v>-</v>
      </c>
      <c r="S8" t="str">
        <f>Input1!G13</f>
        <v>-</v>
      </c>
      <c r="T8" t="str">
        <f>Input1!R13</f>
        <v>-</v>
      </c>
      <c r="U8" t="str">
        <f>Input1!Q13</f>
        <v>-</v>
      </c>
    </row>
    <row r="9" spans="2:21">
      <c r="B9">
        <f t="shared" si="0"/>
        <v>5700</v>
      </c>
      <c r="C9">
        <f t="shared" si="1"/>
        <v>618750</v>
      </c>
      <c r="D9">
        <f t="shared" si="2"/>
        <v>2564350</v>
      </c>
      <c r="E9">
        <f t="shared" si="3"/>
        <v>-4450</v>
      </c>
      <c r="F9">
        <f t="shared" si="4"/>
        <v>154000</v>
      </c>
      <c r="M9">
        <f>Input1!L14</f>
        <v>4000</v>
      </c>
      <c r="N9" s="12">
        <f>Input1!B14</f>
        <v>119200</v>
      </c>
      <c r="O9" s="12">
        <f>Input1!V14</f>
        <v>9800</v>
      </c>
      <c r="P9" s="12">
        <f>Input1!C14</f>
        <v>-1100</v>
      </c>
      <c r="Q9" s="12">
        <f>Input1!U14</f>
        <v>900</v>
      </c>
      <c r="R9" s="13">
        <f>Input1!F14</f>
        <v>1994.05</v>
      </c>
      <c r="S9">
        <f>Input1!G14</f>
        <v>-58.15</v>
      </c>
      <c r="T9">
        <f>Input1!R14</f>
        <v>0.25</v>
      </c>
      <c r="U9">
        <f>Input1!Q14</f>
        <v>-0.05</v>
      </c>
    </row>
    <row r="10" spans="2:21">
      <c r="B10">
        <f>B11-100</f>
        <v>5800</v>
      </c>
      <c r="C10">
        <f t="shared" si="1"/>
        <v>549650</v>
      </c>
      <c r="D10">
        <f t="shared" si="2"/>
        <v>4126250</v>
      </c>
      <c r="E10">
        <f t="shared" si="3"/>
        <v>-36650</v>
      </c>
      <c r="F10">
        <f t="shared" si="4"/>
        <v>434100</v>
      </c>
      <c r="M10">
        <f>Input1!L15</f>
        <v>4050</v>
      </c>
      <c r="N10" s="12" t="str">
        <f>Input1!B15</f>
        <v>-</v>
      </c>
      <c r="O10" s="12" t="str">
        <f>Input1!V15</f>
        <v>-</v>
      </c>
      <c r="P10" s="12" t="str">
        <f>Input1!C15</f>
        <v>-</v>
      </c>
      <c r="Q10" s="12" t="str">
        <f>Input1!U15</f>
        <v>-</v>
      </c>
      <c r="R10" s="13" t="str">
        <f>Input1!F15</f>
        <v>-</v>
      </c>
      <c r="S10" t="str">
        <f>Input1!G15</f>
        <v>-</v>
      </c>
      <c r="T10" t="str">
        <f>Input1!R15</f>
        <v>-</v>
      </c>
      <c r="U10" t="str">
        <f>Input1!Q15</f>
        <v>-</v>
      </c>
    </row>
    <row r="11" spans="2:21">
      <c r="B11">
        <f>D3</f>
        <v>5900</v>
      </c>
      <c r="C11">
        <f t="shared" si="1"/>
        <v>576100</v>
      </c>
      <c r="D11">
        <f t="shared" si="2"/>
        <v>3690900</v>
      </c>
      <c r="E11">
        <f t="shared" si="3"/>
        <v>78200</v>
      </c>
      <c r="F11">
        <f t="shared" si="4"/>
        <v>592600</v>
      </c>
      <c r="M11">
        <f>Input1!L16</f>
        <v>4100</v>
      </c>
      <c r="N11" s="12" t="str">
        <f>Input1!B16</f>
        <v>-</v>
      </c>
      <c r="O11" s="12">
        <f>Input1!V16</f>
        <v>12600</v>
      </c>
      <c r="P11" s="12" t="str">
        <f>Input1!C16</f>
        <v>-</v>
      </c>
      <c r="Q11" s="12" t="str">
        <f>Input1!U16</f>
        <v>-</v>
      </c>
      <c r="R11" s="13" t="str">
        <f>Input1!F16</f>
        <v>-</v>
      </c>
      <c r="S11" t="str">
        <f>Input1!G16</f>
        <v>-</v>
      </c>
      <c r="T11" t="str">
        <f>Input1!R16</f>
        <v>-</v>
      </c>
      <c r="U11" t="str">
        <f>Input1!Q16</f>
        <v>-</v>
      </c>
    </row>
    <row r="12" spans="2:21">
      <c r="B12">
        <f>B11+100</f>
        <v>6000</v>
      </c>
      <c r="C12">
        <f t="shared" si="1"/>
        <v>1759850</v>
      </c>
      <c r="D12">
        <f t="shared" si="2"/>
        <v>5091950</v>
      </c>
      <c r="E12">
        <f t="shared" si="3"/>
        <v>591350</v>
      </c>
      <c r="F12">
        <f t="shared" si="4"/>
        <v>-215100</v>
      </c>
      <c r="M12">
        <f>Input1!L17</f>
        <v>4150</v>
      </c>
      <c r="N12" s="12" t="str">
        <f>Input1!B17</f>
        <v>-</v>
      </c>
      <c r="O12" s="12" t="str">
        <f>Input1!V17</f>
        <v>-</v>
      </c>
      <c r="P12" s="12" t="str">
        <f>Input1!C17</f>
        <v>-</v>
      </c>
      <c r="Q12" s="12" t="str">
        <f>Input1!U17</f>
        <v>-</v>
      </c>
      <c r="R12" s="13" t="str">
        <f>Input1!F17</f>
        <v>-</v>
      </c>
      <c r="S12" t="str">
        <f>Input1!G17</f>
        <v>-</v>
      </c>
      <c r="T12" t="str">
        <f>Input1!R17</f>
        <v>-</v>
      </c>
      <c r="U12" t="str">
        <f>Input1!Q17</f>
        <v>-</v>
      </c>
    </row>
    <row r="13" spans="2:21">
      <c r="B13">
        <f t="shared" ref="B13:B17" si="5">B12+100</f>
        <v>6100</v>
      </c>
      <c r="C13">
        <f t="shared" si="1"/>
        <v>4148150</v>
      </c>
      <c r="D13">
        <f t="shared" si="2"/>
        <v>3351000</v>
      </c>
      <c r="E13">
        <f t="shared" si="3"/>
        <v>1368100</v>
      </c>
      <c r="F13">
        <f t="shared" si="4"/>
        <v>-106800</v>
      </c>
      <c r="M13">
        <f>Input1!L18</f>
        <v>4200</v>
      </c>
      <c r="N13" s="12" t="str">
        <f>Input1!B18</f>
        <v>-</v>
      </c>
      <c r="O13" s="12">
        <f>Input1!V18</f>
        <v>500</v>
      </c>
      <c r="P13" s="12" t="str">
        <f>Input1!C18</f>
        <v>-</v>
      </c>
      <c r="Q13" s="12" t="str">
        <f>Input1!U18</f>
        <v>-</v>
      </c>
      <c r="R13" s="13" t="str">
        <f>Input1!F18</f>
        <v>-</v>
      </c>
      <c r="S13" t="str">
        <f>Input1!G18</f>
        <v>-</v>
      </c>
      <c r="T13" t="str">
        <f>Input1!R18</f>
        <v>-</v>
      </c>
      <c r="U13" t="str">
        <f>Input1!Q18</f>
        <v>-</v>
      </c>
    </row>
    <row r="14" spans="2:21">
      <c r="B14">
        <f t="shared" si="5"/>
        <v>6200</v>
      </c>
      <c r="C14">
        <f t="shared" si="1"/>
        <v>5134400</v>
      </c>
      <c r="D14">
        <f t="shared" si="2"/>
        <v>2917900</v>
      </c>
      <c r="E14">
        <f t="shared" si="3"/>
        <v>96300</v>
      </c>
      <c r="F14">
        <f t="shared" si="4"/>
        <v>-367900</v>
      </c>
      <c r="M14">
        <f>Input1!L19</f>
        <v>4250</v>
      </c>
      <c r="N14" s="12" t="str">
        <f>Input1!B19</f>
        <v>-</v>
      </c>
      <c r="O14" s="12" t="str">
        <f>Input1!V19</f>
        <v>-</v>
      </c>
      <c r="P14" s="12" t="str">
        <f>Input1!C19</f>
        <v>-</v>
      </c>
      <c r="Q14" s="12" t="str">
        <f>Input1!U19</f>
        <v>-</v>
      </c>
      <c r="R14" s="13" t="str">
        <f>Input1!F19</f>
        <v>-</v>
      </c>
      <c r="S14" t="str">
        <f>Input1!G19</f>
        <v>-</v>
      </c>
      <c r="T14" t="str">
        <f>Input1!R19</f>
        <v>-</v>
      </c>
      <c r="U14" t="str">
        <f>Input1!Q19</f>
        <v>-</v>
      </c>
    </row>
    <row r="15" spans="2:21">
      <c r="B15">
        <f t="shared" si="5"/>
        <v>6300</v>
      </c>
      <c r="C15">
        <f t="shared" si="1"/>
        <v>5974900</v>
      </c>
      <c r="D15">
        <f t="shared" si="2"/>
        <v>1630350</v>
      </c>
      <c r="E15">
        <f t="shared" si="3"/>
        <v>69000</v>
      </c>
      <c r="F15">
        <f t="shared" si="4"/>
        <v>-156500</v>
      </c>
      <c r="M15">
        <f>Input1!L20</f>
        <v>4300</v>
      </c>
      <c r="N15" s="12" t="str">
        <f>Input1!B20</f>
        <v>-</v>
      </c>
      <c r="O15" s="12" t="str">
        <f>Input1!V20</f>
        <v>-</v>
      </c>
      <c r="P15" s="12" t="str">
        <f>Input1!C20</f>
        <v>-</v>
      </c>
      <c r="Q15" s="12" t="str">
        <f>Input1!U20</f>
        <v>-</v>
      </c>
      <c r="R15" s="13" t="str">
        <f>Input1!F20</f>
        <v>-</v>
      </c>
      <c r="S15" t="str">
        <f>Input1!G20</f>
        <v>-</v>
      </c>
      <c r="T15" t="str">
        <f>Input1!R20</f>
        <v>-</v>
      </c>
      <c r="U15" t="str">
        <f>Input1!Q20</f>
        <v>-</v>
      </c>
    </row>
    <row r="16" spans="2:21">
      <c r="B16">
        <f t="shared" si="5"/>
        <v>6400</v>
      </c>
      <c r="C16">
        <f t="shared" si="1"/>
        <v>4050150</v>
      </c>
      <c r="D16">
        <f t="shared" si="2"/>
        <v>276400</v>
      </c>
      <c r="E16">
        <f t="shared" si="3"/>
        <v>-116200</v>
      </c>
      <c r="F16">
        <f t="shared" si="4"/>
        <v>-22400</v>
      </c>
      <c r="M16">
        <f>Input1!L21</f>
        <v>4350</v>
      </c>
      <c r="N16" s="12" t="str">
        <f>Input1!B21</f>
        <v>-</v>
      </c>
      <c r="O16" s="12" t="str">
        <f>Input1!V21</f>
        <v>-</v>
      </c>
      <c r="P16" s="12" t="str">
        <f>Input1!C21</f>
        <v>-</v>
      </c>
      <c r="Q16" s="12" t="str">
        <f>Input1!U21</f>
        <v>-</v>
      </c>
      <c r="R16" s="13" t="str">
        <f>Input1!F21</f>
        <v>-</v>
      </c>
      <c r="S16" t="str">
        <f>Input1!G21</f>
        <v>-</v>
      </c>
      <c r="T16" t="str">
        <f>Input1!R21</f>
        <v>-</v>
      </c>
      <c r="U16" t="str">
        <f>Input1!Q21</f>
        <v>-</v>
      </c>
    </row>
    <row r="17" spans="2:21">
      <c r="B17">
        <f t="shared" si="5"/>
        <v>6500</v>
      </c>
      <c r="C17">
        <f t="shared" si="1"/>
        <v>3037450</v>
      </c>
      <c r="D17">
        <f t="shared" si="2"/>
        <v>705900</v>
      </c>
      <c r="E17">
        <f t="shared" si="3"/>
        <v>-270800</v>
      </c>
      <c r="F17">
        <f t="shared" si="4"/>
        <v>-50</v>
      </c>
      <c r="M17">
        <f>Input1!L22</f>
        <v>4400</v>
      </c>
      <c r="N17" s="12">
        <f>Input1!B22</f>
        <v>115900</v>
      </c>
      <c r="O17" s="12">
        <f>Input1!V22</f>
        <v>5050</v>
      </c>
      <c r="P17" s="12">
        <f>Input1!C22</f>
        <v>-400</v>
      </c>
      <c r="Q17" s="12">
        <f>Input1!U22</f>
        <v>-450</v>
      </c>
      <c r="R17" s="13">
        <f>Input1!F22</f>
        <v>1624.35</v>
      </c>
      <c r="S17">
        <f>Input1!G22</f>
        <v>-35.299999999999997</v>
      </c>
      <c r="T17">
        <f>Input1!R22</f>
        <v>0.3</v>
      </c>
      <c r="U17">
        <f>Input1!Q22</f>
        <v>-0.25</v>
      </c>
    </row>
    <row r="18" spans="2:21">
      <c r="M18">
        <f>Input1!L23</f>
        <v>4450</v>
      </c>
      <c r="N18" s="12" t="str">
        <f>Input1!B23</f>
        <v>-</v>
      </c>
      <c r="O18" s="12" t="str">
        <f>Input1!V23</f>
        <v>-</v>
      </c>
      <c r="P18" s="12" t="str">
        <f>Input1!C23</f>
        <v>-</v>
      </c>
      <c r="Q18" s="12" t="str">
        <f>Input1!U23</f>
        <v>-</v>
      </c>
      <c r="R18" s="13" t="str">
        <f>Input1!F23</f>
        <v>-</v>
      </c>
      <c r="S18" t="str">
        <f>Input1!G23</f>
        <v>-</v>
      </c>
      <c r="T18" t="str">
        <f>Input1!R23</f>
        <v>-</v>
      </c>
      <c r="U18" t="str">
        <f>Input1!Q23</f>
        <v>-</v>
      </c>
    </row>
    <row r="19" spans="2:21">
      <c r="M19">
        <f>Input1!L24</f>
        <v>4500</v>
      </c>
      <c r="N19" s="12">
        <f>Input1!B24</f>
        <v>173900</v>
      </c>
      <c r="O19" s="12">
        <f>Input1!V24</f>
        <v>54200</v>
      </c>
      <c r="P19" s="12">
        <f>Input1!C24</f>
        <v>-4550</v>
      </c>
      <c r="Q19" s="12">
        <f>Input1!U24</f>
        <v>950</v>
      </c>
      <c r="R19" s="13">
        <f>Input1!F24</f>
        <v>1526.1</v>
      </c>
      <c r="S19">
        <f>Input1!G24</f>
        <v>-34.799999999999997</v>
      </c>
      <c r="T19">
        <f>Input1!R24</f>
        <v>0.55000000000000004</v>
      </c>
      <c r="U19">
        <f>Input1!Q24</f>
        <v>-0.05</v>
      </c>
    </row>
    <row r="20" spans="2:21">
      <c r="M20">
        <f>Input1!L25</f>
        <v>4550</v>
      </c>
      <c r="N20" s="12" t="str">
        <f>Input1!B25</f>
        <v>-</v>
      </c>
      <c r="O20" s="12" t="str">
        <f>Input1!V25</f>
        <v>-</v>
      </c>
      <c r="P20" s="12" t="str">
        <f>Input1!C25</f>
        <v>-</v>
      </c>
      <c r="Q20" s="12" t="str">
        <f>Input1!U25</f>
        <v>-</v>
      </c>
      <c r="R20" s="13" t="str">
        <f>Input1!F25</f>
        <v>-</v>
      </c>
      <c r="S20" t="str">
        <f>Input1!G25</f>
        <v>-</v>
      </c>
      <c r="T20" t="str">
        <f>Input1!R25</f>
        <v>-</v>
      </c>
      <c r="U20" t="str">
        <f>Input1!Q25</f>
        <v>-</v>
      </c>
    </row>
    <row r="21" spans="2:21">
      <c r="M21">
        <f>Input1!L26</f>
        <v>4600</v>
      </c>
      <c r="N21" s="12">
        <f>Input1!B26</f>
        <v>200</v>
      </c>
      <c r="O21" s="12">
        <f>Input1!V26</f>
        <v>5550</v>
      </c>
      <c r="P21" s="12" t="str">
        <f>Input1!C26</f>
        <v>-</v>
      </c>
      <c r="Q21" s="12" t="str">
        <f>Input1!U26</f>
        <v>-</v>
      </c>
      <c r="R21" s="13" t="str">
        <f>Input1!F26</f>
        <v>-</v>
      </c>
      <c r="S21" t="str">
        <f>Input1!G26</f>
        <v>-</v>
      </c>
      <c r="T21" t="str">
        <f>Input1!R26</f>
        <v>-</v>
      </c>
      <c r="U21" t="str">
        <f>Input1!Q26</f>
        <v>-</v>
      </c>
    </row>
    <row r="22" spans="2:21">
      <c r="M22">
        <f>Input1!L27</f>
        <v>4650</v>
      </c>
      <c r="N22" s="12" t="str">
        <f>Input1!B27</f>
        <v>-</v>
      </c>
      <c r="O22" s="12">
        <f>Input1!V27</f>
        <v>2000</v>
      </c>
      <c r="P22" s="12" t="str">
        <f>Input1!C27</f>
        <v>-</v>
      </c>
      <c r="Q22" s="12" t="str">
        <f>Input1!U27</f>
        <v>-</v>
      </c>
      <c r="R22" s="13" t="str">
        <f>Input1!F27</f>
        <v>-</v>
      </c>
      <c r="S22" t="str">
        <f>Input1!G27</f>
        <v>-</v>
      </c>
      <c r="T22" t="str">
        <f>Input1!R27</f>
        <v>-</v>
      </c>
      <c r="U22" t="str">
        <f>Input1!Q27</f>
        <v>-</v>
      </c>
    </row>
    <row r="23" spans="2:21">
      <c r="M23">
        <f>Input1!L28</f>
        <v>4700</v>
      </c>
      <c r="N23" s="12">
        <f>Input1!B28</f>
        <v>21150</v>
      </c>
      <c r="O23" s="12">
        <f>Input1!V28</f>
        <v>23000</v>
      </c>
      <c r="P23" s="12" t="str">
        <f>Input1!C28</f>
        <v>-</v>
      </c>
      <c r="Q23" s="12" t="str">
        <f>Input1!U28</f>
        <v>-</v>
      </c>
      <c r="R23" s="13" t="str">
        <f>Input1!F28</f>
        <v>-</v>
      </c>
      <c r="S23" t="str">
        <f>Input1!G28</f>
        <v>-</v>
      </c>
      <c r="T23" t="str">
        <f>Input1!R28</f>
        <v>-</v>
      </c>
      <c r="U23" t="str">
        <f>Input1!Q28</f>
        <v>-</v>
      </c>
    </row>
    <row r="24" spans="2:21">
      <c r="M24">
        <f>Input1!L29</f>
        <v>4750</v>
      </c>
      <c r="N24" s="12" t="str">
        <f>Input1!B29</f>
        <v>-</v>
      </c>
      <c r="O24" s="12" t="str">
        <f>Input1!V29</f>
        <v>-</v>
      </c>
      <c r="P24" s="12" t="str">
        <f>Input1!C29</f>
        <v>-</v>
      </c>
      <c r="Q24" s="12" t="str">
        <f>Input1!U29</f>
        <v>-</v>
      </c>
      <c r="R24" s="13" t="str">
        <f>Input1!F29</f>
        <v>-</v>
      </c>
      <c r="S24" t="str">
        <f>Input1!G29</f>
        <v>-</v>
      </c>
      <c r="T24" t="str">
        <f>Input1!R29</f>
        <v>-</v>
      </c>
      <c r="U24" t="str">
        <f>Input1!Q29</f>
        <v>-</v>
      </c>
    </row>
    <row r="25" spans="2:21">
      <c r="M25">
        <f>Input1!L30</f>
        <v>4800</v>
      </c>
      <c r="N25" s="12">
        <f>Input1!B30</f>
        <v>15450</v>
      </c>
      <c r="O25" s="12">
        <f>Input1!V30</f>
        <v>66600</v>
      </c>
      <c r="P25" s="12">
        <f>Input1!C30</f>
        <v>-50</v>
      </c>
      <c r="Q25" s="12">
        <f>Input1!U30</f>
        <v>-400</v>
      </c>
      <c r="R25" s="13">
        <f>Input1!F30</f>
        <v>1219.7</v>
      </c>
      <c r="S25">
        <f>Input1!G30</f>
        <v>-55.3</v>
      </c>
      <c r="T25">
        <f>Input1!R30</f>
        <v>0.65</v>
      </c>
      <c r="U25">
        <f>Input1!Q30</f>
        <v>-0.05</v>
      </c>
    </row>
    <row r="26" spans="2:21">
      <c r="M26">
        <f>Input1!L31</f>
        <v>4850</v>
      </c>
      <c r="N26" s="12" t="str">
        <f>Input1!B31</f>
        <v>-</v>
      </c>
      <c r="O26" s="12" t="str">
        <f>Input1!V31</f>
        <v>-</v>
      </c>
      <c r="P26" s="12" t="str">
        <f>Input1!C31</f>
        <v>-</v>
      </c>
      <c r="Q26" s="12" t="str">
        <f>Input1!U31</f>
        <v>-</v>
      </c>
      <c r="R26" s="13" t="str">
        <f>Input1!F31</f>
        <v>-</v>
      </c>
      <c r="S26" t="str">
        <f>Input1!G31</f>
        <v>-</v>
      </c>
      <c r="T26" t="str">
        <f>Input1!R31</f>
        <v>-</v>
      </c>
      <c r="U26" t="str">
        <f>Input1!Q31</f>
        <v>-</v>
      </c>
    </row>
    <row r="27" spans="2:21">
      <c r="M27">
        <f>Input1!L32</f>
        <v>4900</v>
      </c>
      <c r="N27" s="12">
        <f>Input1!B32</f>
        <v>46800</v>
      </c>
      <c r="O27" s="12">
        <f>Input1!V32</f>
        <v>46650</v>
      </c>
      <c r="P27" s="12">
        <f>Input1!C32</f>
        <v>-300</v>
      </c>
      <c r="Q27" s="12">
        <f>Input1!U32</f>
        <v>50</v>
      </c>
      <c r="R27" s="13">
        <f>Input1!F32</f>
        <v>1122.95</v>
      </c>
      <c r="S27">
        <f>Input1!G32</f>
        <v>-39.15</v>
      </c>
      <c r="T27">
        <f>Input1!R32</f>
        <v>0.65</v>
      </c>
      <c r="U27">
        <f>Input1!Q32</f>
        <v>-0.1</v>
      </c>
    </row>
    <row r="28" spans="2:21">
      <c r="M28">
        <f>Input1!L33</f>
        <v>4950</v>
      </c>
      <c r="N28" s="12" t="str">
        <f>Input1!B33</f>
        <v>-</v>
      </c>
      <c r="O28" s="12" t="str">
        <f>Input1!V33</f>
        <v>-</v>
      </c>
      <c r="P28" s="12" t="str">
        <f>Input1!C33</f>
        <v>-</v>
      </c>
      <c r="Q28" s="12" t="str">
        <f>Input1!U33</f>
        <v>-</v>
      </c>
      <c r="R28" s="13" t="str">
        <f>Input1!F33</f>
        <v>-</v>
      </c>
      <c r="S28" t="str">
        <f>Input1!G33</f>
        <v>-</v>
      </c>
      <c r="T28" t="str">
        <f>Input1!R33</f>
        <v>-</v>
      </c>
      <c r="U28" t="str">
        <f>Input1!Q33</f>
        <v>-</v>
      </c>
    </row>
    <row r="29" spans="2:21">
      <c r="M29">
        <f>Input1!L34</f>
        <v>5000</v>
      </c>
      <c r="N29" s="12">
        <f>Input1!B34</f>
        <v>617350</v>
      </c>
      <c r="O29" s="12">
        <f>Input1!V34</f>
        <v>308650</v>
      </c>
      <c r="P29" s="12">
        <f>Input1!C34</f>
        <v>-12350</v>
      </c>
      <c r="Q29" s="12">
        <f>Input1!U34</f>
        <v>400</v>
      </c>
      <c r="R29" s="13">
        <f>Input1!F34</f>
        <v>1025</v>
      </c>
      <c r="S29">
        <f>Input1!G34</f>
        <v>-35.35</v>
      </c>
      <c r="T29">
        <f>Input1!R34</f>
        <v>0.8</v>
      </c>
      <c r="U29">
        <f>Input1!Q34</f>
        <v>-0.2</v>
      </c>
    </row>
    <row r="30" spans="2:21">
      <c r="M30">
        <f>Input1!L35</f>
        <v>5050</v>
      </c>
      <c r="N30" s="12">
        <f>Input1!B35</f>
        <v>50</v>
      </c>
      <c r="O30" s="12" t="str">
        <f>Input1!V35</f>
        <v>-</v>
      </c>
      <c r="P30" s="12" t="str">
        <f>Input1!C35</f>
        <v>-</v>
      </c>
      <c r="Q30" s="12" t="str">
        <f>Input1!U35</f>
        <v>-</v>
      </c>
      <c r="R30" s="13" t="str">
        <f>Input1!F35</f>
        <v>-</v>
      </c>
      <c r="S30" t="str">
        <f>Input1!G35</f>
        <v>-</v>
      </c>
      <c r="T30" t="str">
        <f>Input1!R35</f>
        <v>-</v>
      </c>
      <c r="U30" t="str">
        <f>Input1!Q35</f>
        <v>-</v>
      </c>
    </row>
    <row r="31" spans="2:21">
      <c r="M31">
        <f>Input1!L36</f>
        <v>5100</v>
      </c>
      <c r="N31" s="12">
        <f>Input1!B36</f>
        <v>44300</v>
      </c>
      <c r="O31" s="12">
        <f>Input1!V36</f>
        <v>247350</v>
      </c>
      <c r="P31" s="12">
        <f>Input1!C36</f>
        <v>100</v>
      </c>
      <c r="Q31" s="12">
        <f>Input1!U36</f>
        <v>-1800</v>
      </c>
      <c r="R31" s="13">
        <f>Input1!F36</f>
        <v>927.25</v>
      </c>
      <c r="S31">
        <f>Input1!G36</f>
        <v>-34.65</v>
      </c>
      <c r="T31">
        <f>Input1!R36</f>
        <v>0.9</v>
      </c>
      <c r="U31">
        <f>Input1!Q36</f>
        <v>-0.1</v>
      </c>
    </row>
    <row r="32" spans="2:21">
      <c r="M32">
        <f>Input1!L37</f>
        <v>5150</v>
      </c>
      <c r="N32" s="12" t="str">
        <f>Input1!B37</f>
        <v>-</v>
      </c>
      <c r="O32" s="12">
        <f>Input1!V37</f>
        <v>100</v>
      </c>
      <c r="P32" s="12" t="str">
        <f>Input1!C37</f>
        <v>-</v>
      </c>
      <c r="Q32" s="12" t="str">
        <f>Input1!U37</f>
        <v>-</v>
      </c>
      <c r="R32" s="13" t="str">
        <f>Input1!F37</f>
        <v>-</v>
      </c>
      <c r="S32" t="str">
        <f>Input1!G37</f>
        <v>-</v>
      </c>
      <c r="T32" t="str">
        <f>Input1!R37</f>
        <v>-</v>
      </c>
      <c r="U32" t="str">
        <f>Input1!Q37</f>
        <v>-</v>
      </c>
    </row>
    <row r="33" spans="13:21">
      <c r="M33">
        <f>Input1!L38</f>
        <v>5200</v>
      </c>
      <c r="N33" s="12">
        <f>Input1!B38</f>
        <v>146500</v>
      </c>
      <c r="O33" s="12">
        <f>Input1!V38</f>
        <v>154700</v>
      </c>
      <c r="P33" s="12">
        <f>Input1!C38</f>
        <v>-3050</v>
      </c>
      <c r="Q33" s="12">
        <f>Input1!U38</f>
        <v>-6700</v>
      </c>
      <c r="R33" s="13">
        <f>Input1!F38</f>
        <v>820.65</v>
      </c>
      <c r="S33">
        <f>Input1!G38</f>
        <v>-41.25</v>
      </c>
      <c r="T33">
        <f>Input1!R38</f>
        <v>1</v>
      </c>
      <c r="U33">
        <f>Input1!Q38</f>
        <v>-0.25</v>
      </c>
    </row>
    <row r="34" spans="13:21">
      <c r="M34">
        <f>Input1!L39</f>
        <v>5250</v>
      </c>
      <c r="N34" s="12">
        <f>Input1!B39</f>
        <v>50</v>
      </c>
      <c r="O34" s="12">
        <f>Input1!V39</f>
        <v>1000</v>
      </c>
      <c r="P34" s="12" t="str">
        <f>Input1!C39</f>
        <v>-</v>
      </c>
      <c r="Q34" s="12" t="str">
        <f>Input1!U39</f>
        <v>-</v>
      </c>
      <c r="R34" s="13" t="str">
        <f>Input1!F39</f>
        <v>-</v>
      </c>
      <c r="S34" t="str">
        <f>Input1!G39</f>
        <v>-</v>
      </c>
      <c r="T34" t="str">
        <f>Input1!R39</f>
        <v>-</v>
      </c>
      <c r="U34" t="str">
        <f>Input1!Q39</f>
        <v>-</v>
      </c>
    </row>
    <row r="35" spans="13:21">
      <c r="M35">
        <f>Input1!L40</f>
        <v>5300</v>
      </c>
      <c r="N35" s="12">
        <f>Input1!B40</f>
        <v>100100</v>
      </c>
      <c r="O35" s="12">
        <f>Input1!V40</f>
        <v>830200</v>
      </c>
      <c r="P35" s="12">
        <f>Input1!C40</f>
        <v>-5950</v>
      </c>
      <c r="Q35" s="12">
        <f>Input1!U40</f>
        <v>17100</v>
      </c>
      <c r="R35" s="13">
        <f>Input1!F40</f>
        <v>710</v>
      </c>
      <c r="S35">
        <f>Input1!G40</f>
        <v>-51</v>
      </c>
      <c r="T35">
        <f>Input1!R40</f>
        <v>1.25</v>
      </c>
      <c r="U35">
        <f>Input1!Q40</f>
        <v>-0.5</v>
      </c>
    </row>
    <row r="36" spans="13:21">
      <c r="M36">
        <f>Input1!L41</f>
        <v>5350</v>
      </c>
      <c r="N36" s="12">
        <f>Input1!B41</f>
        <v>150</v>
      </c>
      <c r="O36" s="12">
        <f>Input1!V41</f>
        <v>50</v>
      </c>
      <c r="P36" s="12" t="str">
        <f>Input1!C41</f>
        <v>-</v>
      </c>
      <c r="Q36" s="12">
        <f>Input1!U41</f>
        <v>-300</v>
      </c>
      <c r="R36" s="13" t="str">
        <f>Input1!F41</f>
        <v>-</v>
      </c>
      <c r="S36" t="str">
        <f>Input1!G41</f>
        <v>-</v>
      </c>
      <c r="T36">
        <f>Input1!R41</f>
        <v>2.4500000000000002</v>
      </c>
      <c r="U36">
        <f>Input1!Q41</f>
        <v>1.9</v>
      </c>
    </row>
    <row r="37" spans="13:21">
      <c r="M37">
        <f>Input1!L42</f>
        <v>5400</v>
      </c>
      <c r="N37" s="12">
        <f>Input1!B42</f>
        <v>602700</v>
      </c>
      <c r="O37" s="12">
        <f>Input1!V42</f>
        <v>1058550</v>
      </c>
      <c r="P37" s="12">
        <f>Input1!C42</f>
        <v>-5350</v>
      </c>
      <c r="Q37" s="12">
        <f>Input1!U42</f>
        <v>-150</v>
      </c>
      <c r="R37" s="13">
        <f>Input1!F42</f>
        <v>630.95000000000005</v>
      </c>
      <c r="S37">
        <f>Input1!G42</f>
        <v>-33.6</v>
      </c>
      <c r="T37">
        <f>Input1!R42</f>
        <v>1.75</v>
      </c>
      <c r="U37">
        <f>Input1!Q42</f>
        <v>-0.4</v>
      </c>
    </row>
    <row r="38" spans="13:21">
      <c r="M38">
        <f>Input1!L43</f>
        <v>5450</v>
      </c>
      <c r="N38" s="12">
        <f>Input1!B43</f>
        <v>700</v>
      </c>
      <c r="O38" s="12">
        <f>Input1!V43</f>
        <v>2800</v>
      </c>
      <c r="P38" s="12" t="str">
        <f>Input1!C43</f>
        <v>-</v>
      </c>
      <c r="Q38" s="12" t="str">
        <f>Input1!U43</f>
        <v>-</v>
      </c>
      <c r="R38" s="13" t="str">
        <f>Input1!F43</f>
        <v>-</v>
      </c>
      <c r="S38" t="str">
        <f>Input1!G43</f>
        <v>-</v>
      </c>
      <c r="T38">
        <f>Input1!R43</f>
        <v>2.2000000000000002</v>
      </c>
      <c r="U38">
        <f>Input1!Q43</f>
        <v>-0.2</v>
      </c>
    </row>
    <row r="39" spans="13:21">
      <c r="M39">
        <f>Input1!L44</f>
        <v>5500</v>
      </c>
      <c r="N39" s="12">
        <f>Input1!B44</f>
        <v>581200</v>
      </c>
      <c r="O39" s="12">
        <f>Input1!V44</f>
        <v>2467700</v>
      </c>
      <c r="P39" s="12">
        <f>Input1!C44</f>
        <v>-5350</v>
      </c>
      <c r="Q39" s="12">
        <f>Input1!U44</f>
        <v>34800</v>
      </c>
      <c r="R39" s="13">
        <f>Input1!F44</f>
        <v>534.35</v>
      </c>
      <c r="S39">
        <f>Input1!G44</f>
        <v>-35.049999999999997</v>
      </c>
      <c r="T39">
        <f>Input1!R44</f>
        <v>2.5499999999999998</v>
      </c>
      <c r="U39">
        <f>Input1!Q44</f>
        <v>-0.7</v>
      </c>
    </row>
    <row r="40" spans="13:21">
      <c r="M40">
        <f>Input1!L45</f>
        <v>5550</v>
      </c>
      <c r="N40" s="12">
        <f>Input1!B45</f>
        <v>2150</v>
      </c>
      <c r="O40" s="12">
        <f>Input1!V45</f>
        <v>81100</v>
      </c>
      <c r="P40" s="12">
        <f>Input1!C45</f>
        <v>150</v>
      </c>
      <c r="Q40" s="12">
        <f>Input1!U45</f>
        <v>-600</v>
      </c>
      <c r="R40" s="13">
        <f>Input1!F45</f>
        <v>481.15</v>
      </c>
      <c r="S40">
        <f>Input1!G45</f>
        <v>-293.85000000000002</v>
      </c>
      <c r="T40">
        <f>Input1!R45</f>
        <v>2.75</v>
      </c>
      <c r="U40">
        <f>Input1!Q45</f>
        <v>-1.1000000000000001</v>
      </c>
    </row>
    <row r="41" spans="13:21">
      <c r="M41">
        <f>Input1!L46</f>
        <v>5600</v>
      </c>
      <c r="N41" s="12">
        <f>Input1!B46</f>
        <v>640800</v>
      </c>
      <c r="O41" s="12">
        <f>Input1!V46</f>
        <v>2171300</v>
      </c>
      <c r="P41" s="12">
        <f>Input1!C46</f>
        <v>-8800</v>
      </c>
      <c r="Q41" s="12">
        <f>Input1!U46</f>
        <v>282650</v>
      </c>
      <c r="R41" s="13">
        <f>Input1!F46</f>
        <v>436.9</v>
      </c>
      <c r="S41">
        <f>Input1!G46</f>
        <v>-31.05</v>
      </c>
      <c r="T41">
        <f>Input1!R46</f>
        <v>4.8499999999999996</v>
      </c>
      <c r="U41">
        <f>Input1!Q46</f>
        <v>-0.3</v>
      </c>
    </row>
    <row r="42" spans="13:21">
      <c r="M42">
        <f>Input1!L47</f>
        <v>5650</v>
      </c>
      <c r="N42" s="12">
        <f>Input1!B47</f>
        <v>350</v>
      </c>
      <c r="O42" s="12">
        <f>Input1!V47</f>
        <v>35350</v>
      </c>
      <c r="P42" s="12" t="str">
        <f>Input1!C47</f>
        <v>-</v>
      </c>
      <c r="Q42" s="12">
        <f>Input1!U47</f>
        <v>-3250</v>
      </c>
      <c r="R42" s="13" t="str">
        <f>Input1!F47</f>
        <v>-</v>
      </c>
      <c r="S42" t="str">
        <f>Input1!G47</f>
        <v>-</v>
      </c>
      <c r="T42">
        <f>Input1!R47</f>
        <v>8.1</v>
      </c>
      <c r="U42">
        <f>Input1!Q47</f>
        <v>1.5</v>
      </c>
    </row>
    <row r="43" spans="13:21">
      <c r="M43">
        <f>Input1!L48</f>
        <v>5700</v>
      </c>
      <c r="N43" s="12">
        <f>Input1!B48</f>
        <v>618750</v>
      </c>
      <c r="O43" s="12">
        <f>Input1!V48</f>
        <v>2564350</v>
      </c>
      <c r="P43" s="12">
        <f>Input1!C48</f>
        <v>-4450</v>
      </c>
      <c r="Q43" s="12">
        <f>Input1!U48</f>
        <v>154000</v>
      </c>
      <c r="R43" s="13">
        <f>Input1!F48</f>
        <v>341.35</v>
      </c>
      <c r="S43">
        <f>Input1!G48</f>
        <v>-35.049999999999997</v>
      </c>
      <c r="T43">
        <f>Input1!R48</f>
        <v>10.55</v>
      </c>
      <c r="U43">
        <f>Input1!Q48</f>
        <v>0.55000000000000004</v>
      </c>
    </row>
    <row r="44" spans="13:21">
      <c r="M44">
        <f>Input1!L49</f>
        <v>5750</v>
      </c>
      <c r="N44" s="12">
        <f>Input1!B49</f>
        <v>50</v>
      </c>
      <c r="O44" s="12">
        <f>Input1!V49</f>
        <v>87750</v>
      </c>
      <c r="P44" s="12" t="str">
        <f>Input1!C49</f>
        <v>-</v>
      </c>
      <c r="Q44" s="12">
        <f>Input1!U49</f>
        <v>23100</v>
      </c>
      <c r="R44" s="13" t="str">
        <f>Input1!F49</f>
        <v>-</v>
      </c>
      <c r="S44" t="str">
        <f>Input1!G49</f>
        <v>-</v>
      </c>
      <c r="T44">
        <f>Input1!R49</f>
        <v>14.55</v>
      </c>
      <c r="U44">
        <f>Input1!Q49</f>
        <v>0.3</v>
      </c>
    </row>
    <row r="45" spans="13:21">
      <c r="M45">
        <f>Input1!L50</f>
        <v>5800</v>
      </c>
      <c r="N45" s="12">
        <f>Input1!B50</f>
        <v>549650</v>
      </c>
      <c r="O45" s="12">
        <f>Input1!V50</f>
        <v>4126250</v>
      </c>
      <c r="P45" s="12">
        <f>Input1!C50</f>
        <v>-36650</v>
      </c>
      <c r="Q45" s="12">
        <f>Input1!U50</f>
        <v>434100</v>
      </c>
      <c r="R45" s="13">
        <f>Input1!F50</f>
        <v>253.25</v>
      </c>
      <c r="S45">
        <f>Input1!G50</f>
        <v>-34.049999999999997</v>
      </c>
      <c r="T45">
        <f>Input1!R50</f>
        <v>21.1</v>
      </c>
      <c r="U45">
        <f>Input1!Q50</f>
        <v>1.9</v>
      </c>
    </row>
    <row r="46" spans="13:21">
      <c r="M46">
        <f>Input1!L51</f>
        <v>5850</v>
      </c>
      <c r="N46" s="12">
        <f>Input1!B51</f>
        <v>1850</v>
      </c>
      <c r="O46" s="12">
        <f>Input1!V51</f>
        <v>241950</v>
      </c>
      <c r="P46" s="12">
        <f>Input1!C51</f>
        <v>650</v>
      </c>
      <c r="Q46" s="12">
        <f>Input1!U51</f>
        <v>72350</v>
      </c>
      <c r="R46" s="13">
        <f>Input1!F51</f>
        <v>216</v>
      </c>
      <c r="S46">
        <f>Input1!G51</f>
        <v>-59</v>
      </c>
      <c r="T46">
        <f>Input1!R51</f>
        <v>30</v>
      </c>
      <c r="U46">
        <f>Input1!Q51</f>
        <v>3.4</v>
      </c>
    </row>
    <row r="47" spans="13:21">
      <c r="M47">
        <f>Input1!L52</f>
        <v>5900</v>
      </c>
      <c r="N47" s="12">
        <f>Input1!B52</f>
        <v>576100</v>
      </c>
      <c r="O47" s="12">
        <f>Input1!V52</f>
        <v>3690900</v>
      </c>
      <c r="P47" s="12">
        <f>Input1!C52</f>
        <v>78200</v>
      </c>
      <c r="Q47" s="12">
        <f>Input1!U52</f>
        <v>592600</v>
      </c>
      <c r="R47" s="13">
        <f>Input1!F52</f>
        <v>175.15</v>
      </c>
      <c r="S47">
        <f>Input1!G52</f>
        <v>-27.8</v>
      </c>
      <c r="T47">
        <f>Input1!R52</f>
        <v>41</v>
      </c>
      <c r="U47">
        <f>Input1!Q52</f>
        <v>4.2</v>
      </c>
    </row>
    <row r="48" spans="13:21">
      <c r="M48">
        <f>Input1!L53</f>
        <v>5950</v>
      </c>
      <c r="N48" s="12">
        <f>Input1!B53</f>
        <v>7150</v>
      </c>
      <c r="O48" s="12">
        <f>Input1!V53</f>
        <v>296000</v>
      </c>
      <c r="P48" s="12">
        <f>Input1!C53</f>
        <v>2050</v>
      </c>
      <c r="Q48" s="12">
        <f>Input1!U53</f>
        <v>50350</v>
      </c>
      <c r="R48" s="13">
        <f>Input1!F53</f>
        <v>136.05000000000001</v>
      </c>
      <c r="S48">
        <f>Input1!G53</f>
        <v>-31.15</v>
      </c>
      <c r="T48">
        <f>Input1!R53</f>
        <v>55.2</v>
      </c>
      <c r="U48">
        <f>Input1!Q53</f>
        <v>5.3</v>
      </c>
    </row>
    <row r="49" spans="13:21">
      <c r="M49">
        <f>Input1!L54</f>
        <v>6000</v>
      </c>
      <c r="N49" s="12">
        <f>Input1!B54</f>
        <v>1759850</v>
      </c>
      <c r="O49" s="12">
        <f>Input1!V54</f>
        <v>5091950</v>
      </c>
      <c r="P49" s="12">
        <f>Input1!C54</f>
        <v>591350</v>
      </c>
      <c r="Q49" s="12">
        <f>Input1!U54</f>
        <v>-215100</v>
      </c>
      <c r="R49" s="13">
        <f>Input1!F54</f>
        <v>107.25</v>
      </c>
      <c r="S49">
        <f>Input1!G54</f>
        <v>-27.1</v>
      </c>
      <c r="T49">
        <f>Input1!R54</f>
        <v>74.45</v>
      </c>
      <c r="U49">
        <f>Input1!Q54</f>
        <v>9.1</v>
      </c>
    </row>
    <row r="50" spans="13:21">
      <c r="M50">
        <f>Input1!L55</f>
        <v>6050</v>
      </c>
      <c r="N50" s="12">
        <f>Input1!B55</f>
        <v>122700</v>
      </c>
      <c r="O50" s="12">
        <f>Input1!V55</f>
        <v>271600</v>
      </c>
      <c r="P50" s="12">
        <f>Input1!C55</f>
        <v>81950</v>
      </c>
      <c r="Q50" s="12">
        <f>Input1!U55</f>
        <v>55100</v>
      </c>
      <c r="R50" s="13">
        <f>Input1!F55</f>
        <v>81.2</v>
      </c>
      <c r="S50">
        <f>Input1!G55</f>
        <v>-23.5</v>
      </c>
      <c r="T50">
        <f>Input1!R55</f>
        <v>96.2</v>
      </c>
      <c r="U50">
        <f>Input1!Q55</f>
        <v>11.05</v>
      </c>
    </row>
    <row r="51" spans="13:21">
      <c r="M51">
        <f>Input1!L56</f>
        <v>6100</v>
      </c>
      <c r="N51" s="12">
        <f>Input1!B56</f>
        <v>4148150</v>
      </c>
      <c r="O51" s="12">
        <f>Input1!V56</f>
        <v>3351000</v>
      </c>
      <c r="P51" s="12">
        <f>Input1!C56</f>
        <v>1368100</v>
      </c>
      <c r="Q51" s="12">
        <f>Input1!U56</f>
        <v>-106800</v>
      </c>
      <c r="R51" s="13">
        <f>Input1!F56</f>
        <v>59.75</v>
      </c>
      <c r="S51">
        <f>Input1!G56</f>
        <v>-20.05</v>
      </c>
      <c r="T51">
        <f>Input1!R56</f>
        <v>124.6</v>
      </c>
      <c r="U51">
        <f>Input1!Q56</f>
        <v>16.850000000000001</v>
      </c>
    </row>
    <row r="52" spans="13:21">
      <c r="M52">
        <f>Input1!L57</f>
        <v>6150</v>
      </c>
      <c r="N52" s="12">
        <f>Input1!B57</f>
        <v>386900</v>
      </c>
      <c r="O52" s="12">
        <f>Input1!V57</f>
        <v>120100</v>
      </c>
      <c r="P52" s="12">
        <f>Input1!C57</f>
        <v>114750</v>
      </c>
      <c r="Q52" s="12">
        <f>Input1!U57</f>
        <v>-32550</v>
      </c>
      <c r="R52" s="13">
        <f>Input1!F57</f>
        <v>41.65</v>
      </c>
      <c r="S52">
        <f>Input1!G57</f>
        <v>-16.600000000000001</v>
      </c>
      <c r="T52">
        <f>Input1!R57</f>
        <v>155</v>
      </c>
      <c r="U52">
        <f>Input1!Q57</f>
        <v>20.7</v>
      </c>
    </row>
    <row r="53" spans="13:21">
      <c r="M53">
        <f>Input1!L58</f>
        <v>6200</v>
      </c>
      <c r="N53" s="12">
        <f>Input1!B58</f>
        <v>5134400</v>
      </c>
      <c r="O53" s="12">
        <f>Input1!V58</f>
        <v>2917900</v>
      </c>
      <c r="P53" s="12">
        <f>Input1!C58</f>
        <v>96300</v>
      </c>
      <c r="Q53" s="12">
        <f>Input1!U58</f>
        <v>-367900</v>
      </c>
      <c r="R53" s="13">
        <f>Input1!F58</f>
        <v>28.1</v>
      </c>
      <c r="S53">
        <f>Input1!G58</f>
        <v>-13.1</v>
      </c>
      <c r="T53">
        <f>Input1!R58</f>
        <v>191</v>
      </c>
      <c r="U53">
        <f>Input1!Q58</f>
        <v>23.85</v>
      </c>
    </row>
    <row r="54" spans="13:21">
      <c r="M54">
        <f>Input1!L59</f>
        <v>6250</v>
      </c>
      <c r="N54" s="12">
        <f>Input1!B59</f>
        <v>464950</v>
      </c>
      <c r="O54" s="12">
        <f>Input1!V59</f>
        <v>186100</v>
      </c>
      <c r="P54" s="12">
        <f>Input1!C59</f>
        <v>88150</v>
      </c>
      <c r="Q54" s="12">
        <f>Input1!U59</f>
        <v>-2950</v>
      </c>
      <c r="R54" s="13">
        <f>Input1!F59</f>
        <v>18.55</v>
      </c>
      <c r="S54">
        <f>Input1!G59</f>
        <v>-9.5</v>
      </c>
      <c r="T54">
        <f>Input1!R59</f>
        <v>228</v>
      </c>
      <c r="U54">
        <f>Input1!Q59</f>
        <v>25.4</v>
      </c>
    </row>
    <row r="55" spans="13:21">
      <c r="M55">
        <f>Input1!L60</f>
        <v>6300</v>
      </c>
      <c r="N55" s="12">
        <f>Input1!B60</f>
        <v>5974900</v>
      </c>
      <c r="O55" s="12">
        <f>Input1!V60</f>
        <v>1630350</v>
      </c>
      <c r="P55" s="12">
        <f>Input1!C60</f>
        <v>69000</v>
      </c>
      <c r="Q55" s="12">
        <f>Input1!U60</f>
        <v>-156500</v>
      </c>
      <c r="R55" s="13">
        <f>Input1!F60</f>
        <v>11.35</v>
      </c>
      <c r="S55">
        <f>Input1!G60</f>
        <v>-7.25</v>
      </c>
      <c r="T55">
        <f>Input1!R60</f>
        <v>273.95</v>
      </c>
      <c r="U55">
        <f>Input1!Q60</f>
        <v>29.55</v>
      </c>
    </row>
    <row r="56" spans="13:21">
      <c r="M56">
        <f>Input1!L61</f>
        <v>6350</v>
      </c>
      <c r="N56" s="12">
        <f>Input1!B61</f>
        <v>313350</v>
      </c>
      <c r="O56" s="12">
        <f>Input1!V61</f>
        <v>68200</v>
      </c>
      <c r="P56" s="12">
        <f>Input1!C61</f>
        <v>9700</v>
      </c>
      <c r="Q56" s="12">
        <f>Input1!U61</f>
        <v>-3750</v>
      </c>
      <c r="R56" s="13">
        <f>Input1!F61</f>
        <v>7.5</v>
      </c>
      <c r="S56">
        <f>Input1!G61</f>
        <v>-4.8499999999999996</v>
      </c>
      <c r="T56">
        <f>Input1!R61</f>
        <v>317.2</v>
      </c>
      <c r="U56">
        <f>Input1!Q61</f>
        <v>28.4</v>
      </c>
    </row>
    <row r="57" spans="13:21">
      <c r="M57">
        <f>Input1!L62</f>
        <v>6400</v>
      </c>
      <c r="N57" s="12">
        <f>Input1!B62</f>
        <v>4050150</v>
      </c>
      <c r="O57" s="12">
        <f>Input1!V62</f>
        <v>276400</v>
      </c>
      <c r="P57" s="12">
        <f>Input1!C62</f>
        <v>-116200</v>
      </c>
      <c r="Q57" s="12">
        <f>Input1!U62</f>
        <v>-22400</v>
      </c>
      <c r="R57" s="13">
        <f>Input1!F62</f>
        <v>4.5</v>
      </c>
      <c r="S57">
        <f>Input1!G62</f>
        <v>-3.45</v>
      </c>
      <c r="T57">
        <f>Input1!R62</f>
        <v>363</v>
      </c>
      <c r="U57">
        <f>Input1!Q62</f>
        <v>31.1</v>
      </c>
    </row>
    <row r="58" spans="13:21">
      <c r="M58">
        <f>Input1!L63</f>
        <v>6450</v>
      </c>
      <c r="N58" s="12">
        <f>Input1!B63</f>
        <v>184150</v>
      </c>
      <c r="O58" s="12">
        <f>Input1!V63</f>
        <v>2950</v>
      </c>
      <c r="P58" s="12">
        <f>Input1!C63</f>
        <v>8350</v>
      </c>
      <c r="Q58" s="12">
        <f>Input1!U63</f>
        <v>50</v>
      </c>
      <c r="R58" s="13">
        <f>Input1!F63</f>
        <v>3.1</v>
      </c>
      <c r="S58">
        <f>Input1!G63</f>
        <v>-1.9</v>
      </c>
      <c r="T58">
        <f>Input1!R63</f>
        <v>391.15</v>
      </c>
      <c r="U58">
        <f>Input1!Q63</f>
        <v>11.55</v>
      </c>
    </row>
    <row r="59" spans="13:21">
      <c r="M59">
        <f>Input1!L64</f>
        <v>6500</v>
      </c>
      <c r="N59" s="12">
        <f>Input1!B64</f>
        <v>3037450</v>
      </c>
      <c r="O59" s="12">
        <f>Input1!V64</f>
        <v>705900</v>
      </c>
      <c r="P59" s="12">
        <f>Input1!C64</f>
        <v>-270800</v>
      </c>
      <c r="Q59" s="12">
        <f>Input1!U64</f>
        <v>-50</v>
      </c>
      <c r="R59" s="13">
        <f>Input1!F64</f>
        <v>2.0499999999999998</v>
      </c>
      <c r="S59">
        <f>Input1!G64</f>
        <v>-1.3</v>
      </c>
      <c r="T59">
        <f>Input1!R64</f>
        <v>459.75</v>
      </c>
      <c r="U59">
        <f>Input1!Q64</f>
        <v>34.9</v>
      </c>
    </row>
    <row r="60" spans="13:21">
      <c r="M60">
        <f>Input1!L65</f>
        <v>6550</v>
      </c>
      <c r="N60" s="12">
        <f>Input1!B65</f>
        <v>103050</v>
      </c>
      <c r="O60" s="12">
        <f>Input1!V65</f>
        <v>300</v>
      </c>
      <c r="P60" s="12">
        <f>Input1!C65</f>
        <v>-5950</v>
      </c>
      <c r="Q60" s="12">
        <f>Input1!U65</f>
        <v>-50</v>
      </c>
      <c r="R60" s="13">
        <f>Input1!F65</f>
        <v>1.7</v>
      </c>
      <c r="S60">
        <f>Input1!G65</f>
        <v>-0.5</v>
      </c>
      <c r="T60">
        <f>Input1!R65</f>
        <v>480.3</v>
      </c>
      <c r="U60">
        <f>Input1!Q65</f>
        <v>40</v>
      </c>
    </row>
    <row r="61" spans="13:21">
      <c r="M61">
        <f>Input1!L66</f>
        <v>6600</v>
      </c>
      <c r="N61" s="12">
        <f>Input1!B66</f>
        <v>1400050</v>
      </c>
      <c r="O61" s="12">
        <f>Input1!V66</f>
        <v>329250</v>
      </c>
      <c r="P61" s="12">
        <f>Input1!C66</f>
        <v>-75100</v>
      </c>
      <c r="Q61" s="12">
        <f>Input1!U66</f>
        <v>-3900</v>
      </c>
      <c r="R61" s="13">
        <f>Input1!F66</f>
        <v>1.2</v>
      </c>
      <c r="S61">
        <f>Input1!G66</f>
        <v>-0.45</v>
      </c>
      <c r="T61">
        <f>Input1!R66</f>
        <v>559</v>
      </c>
      <c r="U61">
        <f>Input1!Q66</f>
        <v>32.6</v>
      </c>
    </row>
    <row r="62" spans="13:21">
      <c r="M62">
        <f>Input1!L67</f>
        <v>6650</v>
      </c>
      <c r="N62" s="12">
        <f>Input1!B67</f>
        <v>102050</v>
      </c>
      <c r="O62" s="12">
        <f>Input1!V67</f>
        <v>200</v>
      </c>
      <c r="P62" s="12">
        <f>Input1!C67</f>
        <v>1100</v>
      </c>
      <c r="Q62" s="12" t="str">
        <f>Input1!U67</f>
        <v>-</v>
      </c>
      <c r="R62" s="13">
        <f>Input1!F67</f>
        <v>0.9</v>
      </c>
      <c r="S62">
        <f>Input1!G67</f>
        <v>-0.45</v>
      </c>
      <c r="T62" t="str">
        <f>Input1!R67</f>
        <v>-</v>
      </c>
      <c r="U62" t="str">
        <f>Input1!Q67</f>
        <v>-</v>
      </c>
    </row>
    <row r="63" spans="13:21">
      <c r="M63">
        <f>Input1!L68</f>
        <v>6700</v>
      </c>
      <c r="N63" s="12">
        <f>Input1!B68</f>
        <v>1065850</v>
      </c>
      <c r="O63" s="12">
        <f>Input1!V68</f>
        <v>122500</v>
      </c>
      <c r="P63" s="12">
        <f>Input1!C68</f>
        <v>-64200</v>
      </c>
      <c r="Q63" s="12">
        <f>Input1!U68</f>
        <v>3500</v>
      </c>
      <c r="R63" s="13">
        <f>Input1!F68</f>
        <v>0.8</v>
      </c>
      <c r="S63">
        <f>Input1!G68</f>
        <v>-0.25</v>
      </c>
      <c r="T63">
        <f>Input1!R68</f>
        <v>663.35</v>
      </c>
      <c r="U63">
        <f>Input1!Q68</f>
        <v>40.549999999999997</v>
      </c>
    </row>
    <row r="64" spans="13:21">
      <c r="M64">
        <f>Input1!L69</f>
        <v>6750</v>
      </c>
      <c r="N64" s="12">
        <f>Input1!B69</f>
        <v>12550</v>
      </c>
      <c r="O64" s="12" t="str">
        <f>Input1!V69</f>
        <v>-</v>
      </c>
      <c r="P64" s="12" t="str">
        <f>Input1!C69</f>
        <v>-</v>
      </c>
      <c r="Q64" s="12" t="str">
        <f>Input1!U69</f>
        <v>-</v>
      </c>
      <c r="R64" s="13" t="str">
        <f>Input1!F69</f>
        <v>-</v>
      </c>
      <c r="S64" t="str">
        <f>Input1!G69</f>
        <v>-</v>
      </c>
      <c r="T64" t="str">
        <f>Input1!R69</f>
        <v>-</v>
      </c>
      <c r="U64" t="str">
        <f>Input1!Q69</f>
        <v>-</v>
      </c>
    </row>
    <row r="65" spans="13:21">
      <c r="M65">
        <f>Input1!L70</f>
        <v>6800</v>
      </c>
      <c r="N65" s="12">
        <f>Input1!B70</f>
        <v>730650</v>
      </c>
      <c r="O65" s="12">
        <f>Input1!V70</f>
        <v>228800</v>
      </c>
      <c r="P65" s="12">
        <f>Input1!C70</f>
        <v>-108600</v>
      </c>
      <c r="Q65" s="12">
        <f>Input1!U70</f>
        <v>50</v>
      </c>
      <c r="R65" s="13">
        <f>Input1!F70</f>
        <v>0.7</v>
      </c>
      <c r="S65">
        <f>Input1!G70</f>
        <v>-0.05</v>
      </c>
      <c r="T65">
        <f>Input1!R70</f>
        <v>758.4</v>
      </c>
      <c r="U65">
        <f>Input1!Q70</f>
        <v>37.049999999999997</v>
      </c>
    </row>
    <row r="66" spans="13:21">
      <c r="M66">
        <f>Input1!L71</f>
        <v>6850</v>
      </c>
      <c r="N66" s="12">
        <f>Input1!B71</f>
        <v>250</v>
      </c>
      <c r="O66" s="12">
        <f>Input1!V71</f>
        <v>50</v>
      </c>
      <c r="P66" s="12" t="str">
        <f>Input1!C71</f>
        <v>-</v>
      </c>
      <c r="Q66" s="12" t="str">
        <f>Input1!U71</f>
        <v>-</v>
      </c>
      <c r="R66" s="13" t="str">
        <f>Input1!F71</f>
        <v>-</v>
      </c>
      <c r="S66" t="str">
        <f>Input1!G71</f>
        <v>-</v>
      </c>
      <c r="T66" t="str">
        <f>Input1!R71</f>
        <v>-</v>
      </c>
      <c r="U66" t="str">
        <f>Input1!Q71</f>
        <v>-</v>
      </c>
    </row>
    <row r="67" spans="13:21">
      <c r="M67">
        <f>Input1!L72</f>
        <v>6900</v>
      </c>
      <c r="N67" s="12">
        <f>Input1!B72</f>
        <v>184150</v>
      </c>
      <c r="O67" s="12">
        <f>Input1!V72</f>
        <v>300</v>
      </c>
      <c r="P67" s="12">
        <f>Input1!C72</f>
        <v>-2200</v>
      </c>
      <c r="Q67" s="12" t="str">
        <f>Input1!U72</f>
        <v>-</v>
      </c>
      <c r="R67" s="13">
        <f>Input1!F72</f>
        <v>0.25</v>
      </c>
      <c r="S67">
        <f>Input1!G72</f>
        <v>-0.2</v>
      </c>
      <c r="T67" t="str">
        <f>Input1!R72</f>
        <v>-</v>
      </c>
      <c r="U67" t="str">
        <f>Input1!Q72</f>
        <v>-</v>
      </c>
    </row>
    <row r="68" spans="13:21">
      <c r="M68">
        <f>Input1!L73</f>
        <v>6950</v>
      </c>
      <c r="N68" s="12">
        <f>Input1!B73</f>
        <v>300</v>
      </c>
      <c r="O68" s="12" t="str">
        <f>Input1!V73</f>
        <v>-</v>
      </c>
      <c r="P68" s="12" t="str">
        <f>Input1!C73</f>
        <v>-</v>
      </c>
      <c r="Q68" s="12" t="str">
        <f>Input1!U73</f>
        <v>-</v>
      </c>
      <c r="R68" s="13" t="str">
        <f>Input1!F73</f>
        <v>-</v>
      </c>
      <c r="S68" t="str">
        <f>Input1!G73</f>
        <v>-</v>
      </c>
      <c r="T68" t="str">
        <f>Input1!R73</f>
        <v>-</v>
      </c>
      <c r="U68" t="str">
        <f>Input1!Q73</f>
        <v>-</v>
      </c>
    </row>
    <row r="69" spans="13:21">
      <c r="M69">
        <f>Input1!L74</f>
        <v>7000</v>
      </c>
      <c r="N69" s="12">
        <f>Input1!B74</f>
        <v>357200</v>
      </c>
      <c r="O69" s="12">
        <f>Input1!V74</f>
        <v>611650</v>
      </c>
      <c r="P69" s="12">
        <f>Input1!C74</f>
        <v>-22400</v>
      </c>
      <c r="Q69" s="12">
        <f>Input1!U74</f>
        <v>2850</v>
      </c>
      <c r="R69" s="13">
        <f>Input1!F74</f>
        <v>0.2</v>
      </c>
      <c r="S69">
        <f>Input1!G74</f>
        <v>-0.05</v>
      </c>
      <c r="T69">
        <f>Input1!R74</f>
        <v>952</v>
      </c>
      <c r="U69">
        <f>Input1!Q74</f>
        <v>38.549999999999997</v>
      </c>
    </row>
    <row r="70" spans="13:21">
      <c r="M70">
        <f>Input1!L75</f>
        <v>7050</v>
      </c>
      <c r="N70" s="12">
        <f>Input1!B75</f>
        <v>450</v>
      </c>
      <c r="O70" s="12" t="str">
        <f>Input1!V75</f>
        <v>-</v>
      </c>
      <c r="P70" s="12" t="str">
        <f>Input1!C75</f>
        <v>-</v>
      </c>
      <c r="Q70" s="12" t="str">
        <f>Input1!U75</f>
        <v>-</v>
      </c>
      <c r="R70" s="13" t="str">
        <f>Input1!F75</f>
        <v>-</v>
      </c>
      <c r="S70" t="str">
        <f>Input1!G75</f>
        <v>-</v>
      </c>
      <c r="T70" t="str">
        <f>Input1!R75</f>
        <v>-</v>
      </c>
      <c r="U70" t="str">
        <f>Input1!Q75</f>
        <v>-</v>
      </c>
    </row>
    <row r="71" spans="13:21">
      <c r="M71">
        <f>Input1!L76</f>
        <v>7100</v>
      </c>
      <c r="N71" s="12">
        <f>Input1!B76</f>
        <v>1500</v>
      </c>
      <c r="O71" s="12">
        <f>Input1!V76</f>
        <v>50</v>
      </c>
      <c r="P71" s="12">
        <f>Input1!C76</f>
        <v>400</v>
      </c>
      <c r="Q71" s="12" t="str">
        <f>Input1!U76</f>
        <v>-</v>
      </c>
      <c r="R71" s="13">
        <f>Input1!F76</f>
        <v>0.15</v>
      </c>
      <c r="S71">
        <f>Input1!G76</f>
        <v>-0.05</v>
      </c>
      <c r="T71" t="str">
        <f>Input1!R76</f>
        <v>-</v>
      </c>
      <c r="U71" t="str">
        <f>Input1!Q76</f>
        <v>-</v>
      </c>
    </row>
    <row r="72" spans="13:21">
      <c r="M72">
        <f>Input1!L77</f>
        <v>7150</v>
      </c>
      <c r="N72" s="12" t="str">
        <f>Input1!B77</f>
        <v>-</v>
      </c>
      <c r="O72" s="12" t="str">
        <f>Input1!V77</f>
        <v>-</v>
      </c>
      <c r="P72" s="12" t="str">
        <f>Input1!C77</f>
        <v>-</v>
      </c>
      <c r="Q72" s="12" t="str">
        <f>Input1!U77</f>
        <v>-</v>
      </c>
      <c r="R72" s="13" t="str">
        <f>Input1!F77</f>
        <v>-</v>
      </c>
      <c r="S72" t="str">
        <f>Input1!G77</f>
        <v>-</v>
      </c>
      <c r="T72" t="str">
        <f>Input1!R77</f>
        <v>-</v>
      </c>
      <c r="U72" t="str">
        <f>Input1!Q77</f>
        <v>-</v>
      </c>
    </row>
    <row r="73" spans="13:21">
      <c r="M73">
        <f>Input1!L78</f>
        <v>7200</v>
      </c>
      <c r="N73" s="12" t="str">
        <f>Input1!B78</f>
        <v>-</v>
      </c>
      <c r="O73" s="12">
        <f>Input1!V78</f>
        <v>350</v>
      </c>
      <c r="P73" s="12" t="str">
        <f>Input1!C78</f>
        <v>-</v>
      </c>
      <c r="Q73" s="12" t="str">
        <f>Input1!U78</f>
        <v>-</v>
      </c>
      <c r="R73" s="13" t="str">
        <f>Input1!F78</f>
        <v>-</v>
      </c>
      <c r="S73" t="str">
        <f>Input1!G78</f>
        <v>-</v>
      </c>
      <c r="T73" t="str">
        <f>Input1!R78</f>
        <v>-</v>
      </c>
      <c r="U73" t="str">
        <f>Input1!Q78</f>
        <v>-</v>
      </c>
    </row>
    <row r="74" spans="13:21">
      <c r="M74">
        <f>Input1!L79</f>
        <v>7250</v>
      </c>
      <c r="N74" s="12" t="str">
        <f>Input1!B79</f>
        <v>-</v>
      </c>
      <c r="O74" s="12" t="str">
        <f>Input1!V79</f>
        <v>-</v>
      </c>
      <c r="P74" s="12" t="str">
        <f>Input1!C79</f>
        <v>-</v>
      </c>
      <c r="Q74" s="12" t="str">
        <f>Input1!U79</f>
        <v>-</v>
      </c>
      <c r="R74" s="13" t="str">
        <f>Input1!F79</f>
        <v>-</v>
      </c>
      <c r="S74" t="str">
        <f>Input1!G79</f>
        <v>-</v>
      </c>
      <c r="T74" t="str">
        <f>Input1!R79</f>
        <v>-</v>
      </c>
      <c r="U74" t="str">
        <f>Input1!Q79</f>
        <v>-</v>
      </c>
    </row>
    <row r="75" spans="13:21">
      <c r="M75">
        <f>Input1!L80</f>
        <v>7300</v>
      </c>
      <c r="N75" s="12" t="str">
        <f>Input1!B80</f>
        <v>-</v>
      </c>
      <c r="O75" s="12" t="str">
        <f>Input1!V80</f>
        <v>-</v>
      </c>
      <c r="P75" s="12" t="str">
        <f>Input1!C80</f>
        <v>-</v>
      </c>
      <c r="Q75" s="12" t="str">
        <f>Input1!U80</f>
        <v>-</v>
      </c>
      <c r="R75" s="13" t="str">
        <f>Input1!F80</f>
        <v>-</v>
      </c>
      <c r="S75" t="str">
        <f>Input1!G80</f>
        <v>-</v>
      </c>
      <c r="T75" t="str">
        <f>Input1!R80</f>
        <v>-</v>
      </c>
      <c r="U75" t="str">
        <f>Input1!Q80</f>
        <v>-</v>
      </c>
    </row>
    <row r="76" spans="13:21">
      <c r="M76">
        <f>Input1!L81</f>
        <v>7350</v>
      </c>
      <c r="N76" s="12" t="str">
        <f>Input1!B81</f>
        <v>-</v>
      </c>
      <c r="O76" s="12" t="str">
        <f>Input1!V81</f>
        <v>-</v>
      </c>
      <c r="P76" s="12" t="str">
        <f>Input1!C81</f>
        <v>-</v>
      </c>
      <c r="Q76" s="12" t="str">
        <f>Input1!U81</f>
        <v>-</v>
      </c>
      <c r="R76" s="13" t="str">
        <f>Input1!F81</f>
        <v>-</v>
      </c>
      <c r="S76" t="str">
        <f>Input1!G81</f>
        <v>-</v>
      </c>
      <c r="T76" t="str">
        <f>Input1!R81</f>
        <v>-</v>
      </c>
      <c r="U76" t="str">
        <f>Input1!Q81</f>
        <v>-</v>
      </c>
    </row>
    <row r="77" spans="13:21">
      <c r="M77">
        <f>Input1!L82</f>
        <v>7400</v>
      </c>
      <c r="N77" s="12" t="str">
        <f>Input1!B82</f>
        <v>-</v>
      </c>
      <c r="O77" s="12" t="str">
        <f>Input1!V82</f>
        <v>-</v>
      </c>
      <c r="P77" s="12" t="str">
        <f>Input1!C82</f>
        <v>-</v>
      </c>
      <c r="Q77" s="12" t="str">
        <f>Input1!U82</f>
        <v>-</v>
      </c>
      <c r="R77" s="13" t="str">
        <f>Input1!F82</f>
        <v>-</v>
      </c>
      <c r="S77" t="str">
        <f>Input1!G82</f>
        <v>-</v>
      </c>
      <c r="T77" t="str">
        <f>Input1!R82</f>
        <v>-</v>
      </c>
      <c r="U77" t="str">
        <f>Input1!Q82</f>
        <v>-</v>
      </c>
    </row>
    <row r="78" spans="13:21">
      <c r="M78">
        <f>Input1!L83</f>
        <v>7450</v>
      </c>
      <c r="N78" s="12" t="str">
        <f>Input1!B83</f>
        <v>-</v>
      </c>
      <c r="O78" s="12" t="str">
        <f>Input1!V83</f>
        <v>-</v>
      </c>
      <c r="P78" s="12" t="str">
        <f>Input1!C83</f>
        <v>-</v>
      </c>
      <c r="Q78" s="12" t="str">
        <f>Input1!U83</f>
        <v>-</v>
      </c>
      <c r="R78" s="13" t="str">
        <f>Input1!F83</f>
        <v>-</v>
      </c>
      <c r="S78" t="str">
        <f>Input1!G83</f>
        <v>-</v>
      </c>
      <c r="T78" t="str">
        <f>Input1!R83</f>
        <v>-</v>
      </c>
      <c r="U78" t="str">
        <f>Input1!Q83</f>
        <v>-</v>
      </c>
    </row>
    <row r="79" spans="13:21">
      <c r="M79">
        <f>Input1!L84</f>
        <v>7500</v>
      </c>
      <c r="N79" s="12">
        <f>Input1!B84</f>
        <v>1650</v>
      </c>
      <c r="O79" s="12">
        <f>Input1!V84</f>
        <v>131600</v>
      </c>
      <c r="P79" s="12">
        <f>Input1!C84</f>
        <v>-150</v>
      </c>
      <c r="Q79" s="12">
        <f>Input1!U84</f>
        <v>3700</v>
      </c>
      <c r="R79" s="13">
        <f>Input1!F84</f>
        <v>0.25</v>
      </c>
      <c r="S79">
        <f>Input1!G84</f>
        <v>0.05</v>
      </c>
      <c r="T79">
        <f>Input1!R84</f>
        <v>1449</v>
      </c>
      <c r="U79">
        <f>Input1!Q84</f>
        <v>39.75</v>
      </c>
    </row>
    <row r="80" spans="13:21">
      <c r="M80">
        <f>Input1!L85</f>
        <v>7550</v>
      </c>
      <c r="N80" s="12" t="str">
        <f>Input1!B85</f>
        <v>-</v>
      </c>
      <c r="O80" s="12" t="str">
        <f>Input1!V85</f>
        <v>-</v>
      </c>
      <c r="P80" s="12" t="str">
        <f>Input1!C85</f>
        <v>-</v>
      </c>
      <c r="Q80" s="12" t="str">
        <f>Input1!U85</f>
        <v>-</v>
      </c>
      <c r="R80" s="13" t="str">
        <f>Input1!F85</f>
        <v>-</v>
      </c>
      <c r="S80" t="str">
        <f>Input1!G85</f>
        <v>-</v>
      </c>
      <c r="T80" t="str">
        <f>Input1!R85</f>
        <v>-</v>
      </c>
      <c r="U80" t="str">
        <f>Input1!Q85</f>
        <v>-</v>
      </c>
    </row>
    <row r="81" spans="13:21">
      <c r="M81">
        <f>Input1!L86</f>
        <v>7600</v>
      </c>
      <c r="N81" s="12">
        <f>Input1!B86</f>
        <v>50</v>
      </c>
      <c r="O81" s="12" t="str">
        <f>Input1!V86</f>
        <v>-</v>
      </c>
      <c r="P81" s="12" t="str">
        <f>Input1!C86</f>
        <v>-</v>
      </c>
      <c r="Q81" s="12" t="str">
        <f>Input1!U86</f>
        <v>-</v>
      </c>
      <c r="R81" s="13" t="str">
        <f>Input1!F86</f>
        <v>-</v>
      </c>
      <c r="S81" t="str">
        <f>Input1!G86</f>
        <v>-</v>
      </c>
      <c r="T81" t="str">
        <f>Input1!R86</f>
        <v>-</v>
      </c>
      <c r="U81" t="str">
        <f>Input1!Q86</f>
        <v>-</v>
      </c>
    </row>
    <row r="82" spans="13:21">
      <c r="M82">
        <f>Input1!L87</f>
        <v>7650</v>
      </c>
      <c r="N82" s="12" t="str">
        <f>Input1!B87</f>
        <v>-</v>
      </c>
      <c r="O82" s="12" t="str">
        <f>Input1!V87</f>
        <v>-</v>
      </c>
      <c r="P82" s="12" t="str">
        <f>Input1!C87</f>
        <v>-</v>
      </c>
      <c r="Q82" s="12" t="str">
        <f>Input1!U87</f>
        <v>-</v>
      </c>
      <c r="R82" s="13" t="str">
        <f>Input1!F87</f>
        <v>-</v>
      </c>
      <c r="S82" t="str">
        <f>Input1!G87</f>
        <v>-</v>
      </c>
      <c r="T82" t="str">
        <f>Input1!R87</f>
        <v>-</v>
      </c>
      <c r="U82" t="str">
        <f>Input1!Q87</f>
        <v>-</v>
      </c>
    </row>
    <row r="83" spans="13:21">
      <c r="M83">
        <f>Input1!L88</f>
        <v>7700</v>
      </c>
      <c r="N83" s="12" t="str">
        <f>Input1!B88</f>
        <v>-</v>
      </c>
      <c r="O83" s="12" t="str">
        <f>Input1!V88</f>
        <v>-</v>
      </c>
      <c r="P83" s="12" t="str">
        <f>Input1!C88</f>
        <v>-</v>
      </c>
      <c r="Q83" s="12" t="str">
        <f>Input1!U88</f>
        <v>-</v>
      </c>
      <c r="R83" s="13" t="str">
        <f>Input1!F88</f>
        <v>-</v>
      </c>
      <c r="S83" t="str">
        <f>Input1!G88</f>
        <v>-</v>
      </c>
      <c r="T83" t="str">
        <f>Input1!R88</f>
        <v>-</v>
      </c>
      <c r="U83" t="str">
        <f>Input1!Q88</f>
        <v>-</v>
      </c>
    </row>
    <row r="84" spans="13:21">
      <c r="M84">
        <f>Input1!L89</f>
        <v>7750</v>
      </c>
      <c r="N84" s="12" t="str">
        <f>Input1!B89</f>
        <v>-</v>
      </c>
      <c r="O84" s="12" t="str">
        <f>Input1!V89</f>
        <v>-</v>
      </c>
      <c r="P84" s="12" t="str">
        <f>Input1!C89</f>
        <v>-</v>
      </c>
      <c r="Q84" s="12" t="str">
        <f>Input1!U89</f>
        <v>-</v>
      </c>
      <c r="R84" s="13" t="str">
        <f>Input1!F89</f>
        <v>-</v>
      </c>
      <c r="S84" t="str">
        <f>Input1!G89</f>
        <v>-</v>
      </c>
      <c r="T84" t="str">
        <f>Input1!R89</f>
        <v>-</v>
      </c>
      <c r="U84" t="str">
        <f>Input1!Q89</f>
        <v>-</v>
      </c>
    </row>
    <row r="85" spans="13:21">
      <c r="M85">
        <f>Input1!L90</f>
        <v>7800</v>
      </c>
      <c r="N85" s="12" t="str">
        <f>Input1!B90</f>
        <v>-</v>
      </c>
      <c r="O85" s="12" t="str">
        <f>Input1!V90</f>
        <v>-</v>
      </c>
      <c r="P85" s="12" t="str">
        <f>Input1!C90</f>
        <v>-</v>
      </c>
      <c r="Q85" s="12" t="str">
        <f>Input1!U90</f>
        <v>-</v>
      </c>
      <c r="R85" s="13" t="str">
        <f>Input1!F90</f>
        <v>-</v>
      </c>
      <c r="S85" t="str">
        <f>Input1!G90</f>
        <v>-</v>
      </c>
      <c r="T85" t="str">
        <f>Input1!R90</f>
        <v>-</v>
      </c>
      <c r="U85" t="str">
        <f>Input1!Q90</f>
        <v>-</v>
      </c>
    </row>
    <row r="86" spans="13:21">
      <c r="M86">
        <f>Input1!L91</f>
        <v>0</v>
      </c>
      <c r="N86" s="12">
        <f>Input1!B91</f>
        <v>0</v>
      </c>
      <c r="O86" s="12">
        <f>Input1!V91</f>
        <v>0</v>
      </c>
      <c r="P86" s="12">
        <f>Input1!C91</f>
        <v>0</v>
      </c>
      <c r="Q86" s="12">
        <f>Input1!U91</f>
        <v>0</v>
      </c>
      <c r="R86" s="13">
        <f>Input1!F91</f>
        <v>0</v>
      </c>
      <c r="S86">
        <f>Input1!G91</f>
        <v>0</v>
      </c>
      <c r="T86">
        <f>Input1!R91</f>
        <v>0</v>
      </c>
      <c r="U86">
        <f>Input1!Q91</f>
        <v>0</v>
      </c>
    </row>
    <row r="87" spans="13:21">
      <c r="M87">
        <f>Input1!L92</f>
        <v>0</v>
      </c>
      <c r="N87" s="12">
        <f>Input1!B92</f>
        <v>0</v>
      </c>
      <c r="O87" s="12">
        <f>Input1!V92</f>
        <v>0</v>
      </c>
      <c r="P87" s="12">
        <f>Input1!C92</f>
        <v>0</v>
      </c>
      <c r="Q87" s="12">
        <f>Input1!U92</f>
        <v>0</v>
      </c>
      <c r="R87" s="13">
        <f>Input1!F92</f>
        <v>0</v>
      </c>
      <c r="S87">
        <f>Input1!G92</f>
        <v>0</v>
      </c>
      <c r="T87">
        <f>Input1!R92</f>
        <v>0</v>
      </c>
      <c r="U87">
        <f>Input1!Q92</f>
        <v>0</v>
      </c>
    </row>
    <row r="88" spans="13:21">
      <c r="M88">
        <f>Input1!L93</f>
        <v>0</v>
      </c>
      <c r="N88" s="12">
        <f>Input1!B93</f>
        <v>0</v>
      </c>
      <c r="O88" s="12">
        <f>Input1!V93</f>
        <v>0</v>
      </c>
      <c r="P88" s="12">
        <f>Input1!C93</f>
        <v>0</v>
      </c>
      <c r="Q88" s="12">
        <f>Input1!U93</f>
        <v>0</v>
      </c>
      <c r="R88" s="13">
        <f>Input1!F93</f>
        <v>0</v>
      </c>
      <c r="S88">
        <f>Input1!G93</f>
        <v>0</v>
      </c>
      <c r="T88">
        <f>Input1!R93</f>
        <v>0</v>
      </c>
      <c r="U88">
        <f>Input1!Q93</f>
        <v>0</v>
      </c>
    </row>
    <row r="89" spans="13:21">
      <c r="M89">
        <f>Input1!L94</f>
        <v>0</v>
      </c>
      <c r="N89" s="12">
        <f>Input1!B94</f>
        <v>0</v>
      </c>
      <c r="O89" s="12">
        <f>Input1!V94</f>
        <v>0</v>
      </c>
      <c r="P89" s="12">
        <f>Input1!C94</f>
        <v>0</v>
      </c>
      <c r="Q89" s="12">
        <f>Input1!U94</f>
        <v>0</v>
      </c>
      <c r="R89" s="13">
        <f>Input1!F94</f>
        <v>0</v>
      </c>
      <c r="S89">
        <f>Input1!G94</f>
        <v>0</v>
      </c>
      <c r="T89">
        <f>Input1!R94</f>
        <v>0</v>
      </c>
      <c r="U89">
        <f>Input1!Q94</f>
        <v>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V13"/>
  <sheetViews>
    <sheetView tabSelected="1" zoomScale="90" zoomScaleNormal="90" workbookViewId="0">
      <selection activeCell="V4" sqref="V4"/>
    </sheetView>
  </sheetViews>
  <sheetFormatPr defaultColWidth="11.5703125" defaultRowHeight="12.75"/>
  <cols>
    <col min="1" max="1" width="11.5703125" bestFit="1" customWidth="1"/>
    <col min="2" max="2" width="9" customWidth="1"/>
    <col min="3" max="3" width="9.5703125" customWidth="1"/>
    <col min="4" max="4" width="10.42578125" bestFit="1" customWidth="1"/>
    <col min="5" max="5" width="12.5703125" bestFit="1" customWidth="1"/>
    <col min="6" max="6" width="12.140625" bestFit="1" customWidth="1"/>
    <col min="7" max="7" width="9.85546875" bestFit="1" customWidth="1"/>
    <col min="8" max="8" width="3.42578125" customWidth="1"/>
    <col min="10" max="10" width="12.140625" bestFit="1" customWidth="1"/>
    <col min="12" max="12" width="5" customWidth="1"/>
    <col min="13" max="13" width="12" hidden="1" customWidth="1"/>
    <col min="14" max="14" width="13" hidden="1" customWidth="1"/>
    <col min="15" max="15" width="23.7109375" hidden="1" customWidth="1"/>
    <col min="16" max="18" width="18.42578125" customWidth="1"/>
    <col min="19" max="19" width="6.42578125" bestFit="1" customWidth="1"/>
    <col min="20" max="20" width="14.5703125" bestFit="1" customWidth="1"/>
    <col min="21" max="21" width="21" bestFit="1" customWidth="1"/>
    <col min="22" max="22" width="14.5703125" bestFit="1" customWidth="1"/>
    <col min="23" max="23" width="21" bestFit="1" customWidth="1"/>
  </cols>
  <sheetData>
    <row r="1" spans="1:22" ht="30" customHeight="1">
      <c r="A1" s="122" t="s">
        <v>69</v>
      </c>
      <c r="B1" s="123"/>
      <c r="C1" s="123"/>
      <c r="D1" s="123"/>
      <c r="E1" s="97" t="str">
        <f>MID(Input1!B1,40,12)</f>
        <v>Nov 13, 2013</v>
      </c>
      <c r="F1" s="98" t="str">
        <f>MID(Input1!B1,25,8)</f>
        <v xml:space="preserve">5995.40 </v>
      </c>
      <c r="G1" s="99" t="str">
        <f>MID(Input1!B1,52,10)</f>
        <v xml:space="preserve"> 15:30:06 </v>
      </c>
      <c r="H1" s="128"/>
      <c r="I1" s="124" t="s">
        <v>64</v>
      </c>
      <c r="J1" s="125"/>
      <c r="K1" s="127"/>
      <c r="L1" s="131"/>
      <c r="M1" s="124" t="s">
        <v>55</v>
      </c>
      <c r="N1" s="125"/>
      <c r="O1" s="127"/>
      <c r="P1" s="124" t="s">
        <v>55</v>
      </c>
      <c r="Q1" s="125"/>
      <c r="R1" s="126"/>
      <c r="S1" s="111" t="s">
        <v>14</v>
      </c>
      <c r="T1" s="112" t="s">
        <v>44</v>
      </c>
      <c r="U1" s="113" t="s">
        <v>55</v>
      </c>
    </row>
    <row r="2" spans="1:22">
      <c r="A2" s="91" t="s">
        <v>12</v>
      </c>
      <c r="B2" s="92" t="s">
        <v>17</v>
      </c>
      <c r="C2" s="92" t="s">
        <v>18</v>
      </c>
      <c r="D2" s="92" t="s">
        <v>59</v>
      </c>
      <c r="E2" s="92" t="s">
        <v>60</v>
      </c>
      <c r="F2" s="92" t="s">
        <v>58</v>
      </c>
      <c r="G2" s="93" t="s">
        <v>61</v>
      </c>
      <c r="H2" s="129"/>
      <c r="I2" s="91" t="s">
        <v>12</v>
      </c>
      <c r="J2" s="92" t="s">
        <v>29</v>
      </c>
      <c r="K2" s="93" t="s">
        <v>30</v>
      </c>
      <c r="L2" s="132"/>
      <c r="M2" s="94" t="s">
        <v>12</v>
      </c>
      <c r="N2" s="95" t="s">
        <v>35</v>
      </c>
      <c r="O2" s="96" t="s">
        <v>32</v>
      </c>
      <c r="P2" s="94" t="s">
        <v>12</v>
      </c>
      <c r="Q2" s="95" t="s">
        <v>35</v>
      </c>
      <c r="R2" s="109" t="s">
        <v>32</v>
      </c>
      <c r="S2" s="114" t="s">
        <v>56</v>
      </c>
      <c r="T2" s="115" t="s">
        <v>56</v>
      </c>
      <c r="U2" s="119" t="s">
        <v>65</v>
      </c>
      <c r="V2" s="121" t="s">
        <v>71</v>
      </c>
    </row>
    <row r="3" spans="1:22">
      <c r="A3" s="89">
        <f>Input2!B6</f>
        <v>5400</v>
      </c>
      <c r="B3" s="85">
        <f>Input2!C6</f>
        <v>602700</v>
      </c>
      <c r="C3" s="85">
        <f>Input2!D6</f>
        <v>1058550</v>
      </c>
      <c r="D3" s="85">
        <f>VLOOKUP(A3,Input2!M:U,6,0)</f>
        <v>630.95000000000005</v>
      </c>
      <c r="E3" s="85">
        <f>VLOOKUP(A3,Input2!M:S,7,0)</f>
        <v>-33.6</v>
      </c>
      <c r="F3" s="85">
        <f>VLOOKUP(A3,Input2!M:T,8,0)</f>
        <v>1.75</v>
      </c>
      <c r="G3" s="86">
        <f>VLOOKUP(A3,Input2!M:U,9,0)</f>
        <v>-0.4</v>
      </c>
      <c r="H3" s="129"/>
      <c r="I3" s="89">
        <f>Input2!B6</f>
        <v>5400</v>
      </c>
      <c r="J3" s="85">
        <f>Input2!E6</f>
        <v>-5350</v>
      </c>
      <c r="K3" s="86">
        <f>Input2!F6</f>
        <v>-150</v>
      </c>
      <c r="L3" s="132"/>
      <c r="M3" s="89">
        <f>Input2!B6</f>
        <v>5400</v>
      </c>
      <c r="N3" s="85" t="str">
        <f>IF(AND(G3&gt;=0,K3&gt;=0),"BEARISH",IF(AND(G3&lt;0,K3&gt;=0),"BULLISH",IF(AND(G3&lt;0,K3&lt;0),"SHORT COVERING",IF(AND(G3&gt;=0,K3&lt;0),"LONG UNWINDING"))))</f>
        <v>SHORT COVERING</v>
      </c>
      <c r="O3" s="86" t="str">
        <f>IF(AND(E3&gt;=0,J3&gt;=0),"BEARISH",IF(AND(E3&lt;0,J3&gt;=0),"BULLISH",IF(AND(E3&lt;0,J3&lt;0),"SHORT COVERING",IF(AND(E3&gt;=0,J3&lt;0),"LONG UNWINDING"))))</f>
        <v>SHORT COVERING</v>
      </c>
      <c r="P3" s="89">
        <f>Input2!B6</f>
        <v>5400</v>
      </c>
      <c r="Q3" s="110" t="str">
        <f>IF(AND(G3&gt;=0,K3&gt;=0),"BULLISH",IF(AND(G3&lt;0,K3&gt;=0),"BEARISH",IF(AND(G3&lt;0,K3&lt;0),"LONG UNWINDING",IF(AND(G3&gt;=0,K3&lt;0),"SHORT COVERING"))))</f>
        <v>LONG UNWINDING</v>
      </c>
      <c r="R3" s="110" t="str">
        <f>IF(AND(E3&gt;=0,J3&gt;=0),"BULLISH",IF(AND(E3&lt;0,J3&gt;=0),"BEARISH",IF(AND(E3&lt;0,J3&lt;0),"LONG UNWINDING",IF(AND(E3&gt;=0,J3&lt;0),"SHORT COVERING"))))</f>
        <v>LONG UNWINDING</v>
      </c>
      <c r="S3" s="114" t="s">
        <v>56</v>
      </c>
      <c r="T3" s="115" t="s">
        <v>57</v>
      </c>
      <c r="U3" s="119" t="s">
        <v>68</v>
      </c>
      <c r="V3" s="121" t="s">
        <v>72</v>
      </c>
    </row>
    <row r="4" spans="1:22">
      <c r="A4" s="89">
        <f>Input2!B7</f>
        <v>5500</v>
      </c>
      <c r="B4" s="85">
        <f>Input2!C7</f>
        <v>581200</v>
      </c>
      <c r="C4" s="85">
        <f>Input2!D7</f>
        <v>2467700</v>
      </c>
      <c r="D4" s="85">
        <f>VLOOKUP(A4,Input2!M:U,6,0)</f>
        <v>534.35</v>
      </c>
      <c r="E4" s="85">
        <f>VLOOKUP(A4,Input2!M:S,7,0)</f>
        <v>-35.049999999999997</v>
      </c>
      <c r="F4" s="85">
        <f>VLOOKUP(A4,Input2!M:T,8,0)</f>
        <v>2.5499999999999998</v>
      </c>
      <c r="G4" s="86">
        <f>VLOOKUP(A4,Input2!M:U,9,0)</f>
        <v>-0.7</v>
      </c>
      <c r="H4" s="129"/>
      <c r="I4" s="89">
        <f>Input2!B7</f>
        <v>5500</v>
      </c>
      <c r="J4" s="85">
        <f>Input2!E7</f>
        <v>-5350</v>
      </c>
      <c r="K4" s="86">
        <f>Input2!F7</f>
        <v>34800</v>
      </c>
      <c r="L4" s="132"/>
      <c r="M4" s="89">
        <f>Input2!B7</f>
        <v>5500</v>
      </c>
      <c r="N4" s="85" t="str">
        <f t="shared" ref="N4:N13" si="0">IF(AND(G4&gt;=0,K4&gt;=0),"BEARISH",IF(AND(G4&lt;0,K4&gt;=0),"BULLISH",IF(AND(G4&lt;0,K4&lt;0),"SHORT COVERING",IF(AND(G4&gt;=0,K4&lt;0),"LONG UNWINDING"))))</f>
        <v>BULLISH</v>
      </c>
      <c r="O4" s="86" t="str">
        <f t="shared" ref="O4:O13" si="1">IF(AND(E4&gt;=0,J4&gt;=0),"BEARISH",IF(AND(E4&lt;0,J4&gt;=0),"BULLISH",IF(AND(E4&lt;0,J4&lt;0),"SHORT COVERING",IF(AND(E4&gt;=0,J4&lt;0),"LONG UNWINDING"))))</f>
        <v>SHORT COVERING</v>
      </c>
      <c r="P4" s="89">
        <f>Input2!B7</f>
        <v>5500</v>
      </c>
      <c r="Q4" s="110" t="str">
        <f t="shared" ref="Q4:Q13" si="2">IF(AND(G4&gt;=0,K4&gt;=0),"BULLISH",IF(AND(G4&lt;0,K4&gt;=0),"BEARISH",IF(AND(G4&lt;0,K4&lt;0),"LONG UNWINDING",IF(AND(G4&gt;=0,K4&lt;0),"SHORT COVERING"))))</f>
        <v>BEARISH</v>
      </c>
      <c r="R4" s="110" t="str">
        <f t="shared" ref="R4:R13" si="3">IF(AND(E4&gt;=0,J4&gt;=0),"BULLISH",IF(AND(E4&lt;0,J4&gt;=0),"BEARISH",IF(AND(E4&lt;0,J4&lt;0),"LONG UNWINDING",IF(AND(E4&gt;=0,J4&lt;0),"SHORT COVERING"))))</f>
        <v>LONG UNWINDING</v>
      </c>
      <c r="S4" s="114" t="s">
        <v>57</v>
      </c>
      <c r="T4" s="115" t="s">
        <v>56</v>
      </c>
      <c r="U4" s="119" t="s">
        <v>67</v>
      </c>
      <c r="V4" s="118" t="s">
        <v>73</v>
      </c>
    </row>
    <row r="5" spans="1:22" ht="13.5" thickBot="1">
      <c r="A5" s="89">
        <f>Input2!B8</f>
        <v>5600</v>
      </c>
      <c r="B5" s="85">
        <f>Input2!C8</f>
        <v>640800</v>
      </c>
      <c r="C5" s="85">
        <f>Input2!D8</f>
        <v>2171300</v>
      </c>
      <c r="D5" s="85">
        <f>VLOOKUP(A5,Input2!M:U,6,0)</f>
        <v>436.9</v>
      </c>
      <c r="E5" s="85">
        <f>VLOOKUP(A5,Input2!M:S,7,0)</f>
        <v>-31.05</v>
      </c>
      <c r="F5" s="85">
        <f>VLOOKUP(A5,Input2!M:T,8,0)</f>
        <v>4.8499999999999996</v>
      </c>
      <c r="G5" s="86">
        <f>VLOOKUP(A5,Input2!M:U,9,0)</f>
        <v>-0.3</v>
      </c>
      <c r="H5" s="129"/>
      <c r="I5" s="89">
        <f>Input2!B8</f>
        <v>5600</v>
      </c>
      <c r="J5" s="85">
        <f>Input2!E8</f>
        <v>-8800</v>
      </c>
      <c r="K5" s="86">
        <f>Input2!F8</f>
        <v>282650</v>
      </c>
      <c r="L5" s="132"/>
      <c r="M5" s="89">
        <f>Input2!B8</f>
        <v>5600</v>
      </c>
      <c r="N5" s="85" t="str">
        <f t="shared" si="0"/>
        <v>BULLISH</v>
      </c>
      <c r="O5" s="86" t="str">
        <f t="shared" si="1"/>
        <v>SHORT COVERING</v>
      </c>
      <c r="P5" s="89">
        <f>Input2!B8</f>
        <v>5600</v>
      </c>
      <c r="Q5" s="110" t="str">
        <f t="shared" si="2"/>
        <v>BEARISH</v>
      </c>
      <c r="R5" s="110" t="str">
        <f t="shared" si="3"/>
        <v>LONG UNWINDING</v>
      </c>
      <c r="S5" s="116" t="s">
        <v>57</v>
      </c>
      <c r="T5" s="117" t="s">
        <v>57</v>
      </c>
      <c r="U5" s="120" t="s">
        <v>66</v>
      </c>
      <c r="V5" s="121" t="s">
        <v>70</v>
      </c>
    </row>
    <row r="6" spans="1:22" ht="13.5" thickBot="1">
      <c r="A6" s="100">
        <f>Input2!B9</f>
        <v>5700</v>
      </c>
      <c r="B6" s="101">
        <f>Input2!C9</f>
        <v>618750</v>
      </c>
      <c r="C6" s="101">
        <f>Input2!D9</f>
        <v>2564350</v>
      </c>
      <c r="D6" s="101">
        <f>VLOOKUP(A6,Input2!M:U,6,0)</f>
        <v>341.35</v>
      </c>
      <c r="E6" s="101">
        <f>VLOOKUP(A6,Input2!M:S,7,0)</f>
        <v>-35.049999999999997</v>
      </c>
      <c r="F6" s="101">
        <f>VLOOKUP(A6,Input2!M:T,8,0)</f>
        <v>10.55</v>
      </c>
      <c r="G6" s="102">
        <f>VLOOKUP(A6,Input2!M:U,9,0)</f>
        <v>0.55000000000000004</v>
      </c>
      <c r="H6" s="129"/>
      <c r="I6" s="89">
        <f>Input2!B9</f>
        <v>5700</v>
      </c>
      <c r="J6" s="85">
        <f>Input2!E9</f>
        <v>-4450</v>
      </c>
      <c r="K6" s="86">
        <f>Input2!F9</f>
        <v>154000</v>
      </c>
      <c r="L6" s="132"/>
      <c r="M6" s="89">
        <f>Input2!B9</f>
        <v>5700</v>
      </c>
      <c r="N6" s="85" t="str">
        <f t="shared" si="0"/>
        <v>BEARISH</v>
      </c>
      <c r="O6" s="86" t="str">
        <f t="shared" si="1"/>
        <v>SHORT COVERING</v>
      </c>
      <c r="P6" s="89">
        <f>Input2!B9</f>
        <v>5700</v>
      </c>
      <c r="Q6" s="110" t="str">
        <f t="shared" si="2"/>
        <v>BULLISH</v>
      </c>
      <c r="R6" s="110" t="str">
        <f t="shared" si="3"/>
        <v>LONG UNWINDING</v>
      </c>
    </row>
    <row r="7" spans="1:22" ht="13.5" thickBot="1">
      <c r="A7" s="106">
        <f>Input2!B10</f>
        <v>5800</v>
      </c>
      <c r="B7" s="107">
        <f>Input2!C10</f>
        <v>549650</v>
      </c>
      <c r="C7" s="107">
        <f>Input2!D10</f>
        <v>4126250</v>
      </c>
      <c r="D7" s="107">
        <f>VLOOKUP(A7,Input2!M:U,6,0)</f>
        <v>253.25</v>
      </c>
      <c r="E7" s="107">
        <f>VLOOKUP(A7,Input2!M:S,7,0)</f>
        <v>-34.049999999999997</v>
      </c>
      <c r="F7" s="107">
        <f>VLOOKUP(A7,Input2!M:T,8,0)</f>
        <v>21.1</v>
      </c>
      <c r="G7" s="108">
        <f>VLOOKUP(A7,Input2!M:U,9,0)</f>
        <v>1.9</v>
      </c>
      <c r="H7" s="129"/>
      <c r="I7" s="89">
        <f>Input2!B10</f>
        <v>5800</v>
      </c>
      <c r="J7" s="85">
        <f>Input2!E10</f>
        <v>-36650</v>
      </c>
      <c r="K7" s="86">
        <f>Input2!F10</f>
        <v>434100</v>
      </c>
      <c r="L7" s="132"/>
      <c r="M7" s="89">
        <f>Input2!B10</f>
        <v>5800</v>
      </c>
      <c r="N7" s="85" t="str">
        <f t="shared" si="0"/>
        <v>BEARISH</v>
      </c>
      <c r="O7" s="86" t="str">
        <f t="shared" si="1"/>
        <v>SHORT COVERING</v>
      </c>
      <c r="P7" s="89">
        <f>Input2!B10</f>
        <v>5800</v>
      </c>
      <c r="Q7" s="110" t="str">
        <f t="shared" si="2"/>
        <v>BULLISH</v>
      </c>
      <c r="R7" s="110" t="str">
        <f t="shared" si="3"/>
        <v>LONG UNWINDING</v>
      </c>
    </row>
    <row r="8" spans="1:22">
      <c r="A8" s="103">
        <f>Input2!B11</f>
        <v>5900</v>
      </c>
      <c r="B8" s="104">
        <f>Input2!C11</f>
        <v>576100</v>
      </c>
      <c r="C8" s="104">
        <f>Input2!D11</f>
        <v>3690900</v>
      </c>
      <c r="D8" s="104">
        <f>VLOOKUP(A8,Input2!M:U,6,0)</f>
        <v>175.15</v>
      </c>
      <c r="E8" s="104">
        <f>VLOOKUP(A8,Input2!M:S,7,0)</f>
        <v>-27.8</v>
      </c>
      <c r="F8" s="104">
        <f>VLOOKUP(A8,Input2!M:T,8,0)</f>
        <v>41</v>
      </c>
      <c r="G8" s="105">
        <f>VLOOKUP(A8,Input2!M:U,9,0)</f>
        <v>4.2</v>
      </c>
      <c r="H8" s="129"/>
      <c r="I8" s="89">
        <f>Input2!B11</f>
        <v>5900</v>
      </c>
      <c r="J8" s="85">
        <f>Input2!E11</f>
        <v>78200</v>
      </c>
      <c r="K8" s="86">
        <f>Input2!F11</f>
        <v>592600</v>
      </c>
      <c r="L8" s="132"/>
      <c r="M8" s="89">
        <f>Input2!B11</f>
        <v>5900</v>
      </c>
      <c r="N8" s="85" t="str">
        <f t="shared" si="0"/>
        <v>BEARISH</v>
      </c>
      <c r="O8" s="86" t="str">
        <f t="shared" si="1"/>
        <v>BULLISH</v>
      </c>
      <c r="P8" s="89">
        <f>Input2!B11</f>
        <v>5900</v>
      </c>
      <c r="Q8" s="110" t="str">
        <f t="shared" si="2"/>
        <v>BULLISH</v>
      </c>
      <c r="R8" s="110" t="str">
        <f t="shared" si="3"/>
        <v>BEARISH</v>
      </c>
    </row>
    <row r="9" spans="1:22">
      <c r="A9" s="89">
        <f>Input2!B12</f>
        <v>6000</v>
      </c>
      <c r="B9" s="85">
        <f>Input2!C12</f>
        <v>1759850</v>
      </c>
      <c r="C9" s="85">
        <f>Input2!D12</f>
        <v>5091950</v>
      </c>
      <c r="D9" s="85">
        <f>VLOOKUP(A9,Input2!M:U,6,0)</f>
        <v>107.25</v>
      </c>
      <c r="E9" s="85">
        <f>VLOOKUP(A9,Input2!M:S,7,0)</f>
        <v>-27.1</v>
      </c>
      <c r="F9" s="85">
        <f>VLOOKUP(A9,Input2!M:T,8,0)</f>
        <v>74.45</v>
      </c>
      <c r="G9" s="86">
        <f>VLOOKUP(A9,Input2!M:U,9,0)</f>
        <v>9.1</v>
      </c>
      <c r="H9" s="129"/>
      <c r="I9" s="89">
        <f>Input2!B12</f>
        <v>6000</v>
      </c>
      <c r="J9" s="85">
        <f>Input2!E12</f>
        <v>591350</v>
      </c>
      <c r="K9" s="86">
        <f>Input2!F12</f>
        <v>-215100</v>
      </c>
      <c r="L9" s="132"/>
      <c r="M9" s="89">
        <f>Input2!B12</f>
        <v>6000</v>
      </c>
      <c r="N9" s="85" t="str">
        <f t="shared" si="0"/>
        <v>LONG UNWINDING</v>
      </c>
      <c r="O9" s="86" t="str">
        <f t="shared" si="1"/>
        <v>BULLISH</v>
      </c>
      <c r="P9" s="89">
        <f>Input2!B12</f>
        <v>6000</v>
      </c>
      <c r="Q9" s="110" t="str">
        <f t="shared" si="2"/>
        <v>SHORT COVERING</v>
      </c>
      <c r="R9" s="110" t="str">
        <f t="shared" si="3"/>
        <v>BEARISH</v>
      </c>
    </row>
    <row r="10" spans="1:22">
      <c r="A10" s="89">
        <f>Input2!B13</f>
        <v>6100</v>
      </c>
      <c r="B10" s="85">
        <f>Input2!C13</f>
        <v>4148150</v>
      </c>
      <c r="C10" s="85">
        <f>Input2!D13</f>
        <v>3351000</v>
      </c>
      <c r="D10" s="85">
        <f>VLOOKUP(A10,Input2!M:U,6,0)</f>
        <v>59.75</v>
      </c>
      <c r="E10" s="85">
        <f>VLOOKUP(A10,Input2!M:S,7,0)</f>
        <v>-20.05</v>
      </c>
      <c r="F10" s="85">
        <f>VLOOKUP(A10,Input2!M:T,8,0)</f>
        <v>124.6</v>
      </c>
      <c r="G10" s="86">
        <f>VLOOKUP(A10,Input2!M:U,9,0)</f>
        <v>16.850000000000001</v>
      </c>
      <c r="H10" s="129"/>
      <c r="I10" s="89">
        <f>Input2!B13</f>
        <v>6100</v>
      </c>
      <c r="J10" s="85">
        <f>Input2!E13</f>
        <v>1368100</v>
      </c>
      <c r="K10" s="86">
        <f>Input2!F13</f>
        <v>-106800</v>
      </c>
      <c r="L10" s="132"/>
      <c r="M10" s="89">
        <f>Input2!B13</f>
        <v>6100</v>
      </c>
      <c r="N10" s="85" t="str">
        <f t="shared" si="0"/>
        <v>LONG UNWINDING</v>
      </c>
      <c r="O10" s="86" t="str">
        <f t="shared" si="1"/>
        <v>BULLISH</v>
      </c>
      <c r="P10" s="89">
        <f>Input2!B13</f>
        <v>6100</v>
      </c>
      <c r="Q10" s="110" t="str">
        <f t="shared" si="2"/>
        <v>SHORT COVERING</v>
      </c>
      <c r="R10" s="110" t="str">
        <f t="shared" si="3"/>
        <v>BEARISH</v>
      </c>
    </row>
    <row r="11" spans="1:22">
      <c r="A11" s="89">
        <f>Input2!B14</f>
        <v>6200</v>
      </c>
      <c r="B11" s="85">
        <f>Input2!C14</f>
        <v>5134400</v>
      </c>
      <c r="C11" s="85">
        <f>Input2!D14</f>
        <v>2917900</v>
      </c>
      <c r="D11" s="85">
        <f>VLOOKUP(A11,Input2!M:U,6,0)</f>
        <v>28.1</v>
      </c>
      <c r="E11" s="85">
        <f>VLOOKUP(A11,Input2!M:S,7,0)</f>
        <v>-13.1</v>
      </c>
      <c r="F11" s="85">
        <f>VLOOKUP(A11,Input2!M:T,8,0)</f>
        <v>191</v>
      </c>
      <c r="G11" s="86">
        <f>VLOOKUP(A11,Input2!M:U,9,0)</f>
        <v>23.85</v>
      </c>
      <c r="H11" s="129"/>
      <c r="I11" s="89">
        <f>Input2!B14</f>
        <v>6200</v>
      </c>
      <c r="J11" s="85">
        <f>Input2!E14</f>
        <v>96300</v>
      </c>
      <c r="K11" s="86">
        <f>Input2!F14</f>
        <v>-367900</v>
      </c>
      <c r="L11" s="132"/>
      <c r="M11" s="89">
        <f>Input2!B14</f>
        <v>6200</v>
      </c>
      <c r="N11" s="85" t="str">
        <f t="shared" si="0"/>
        <v>LONG UNWINDING</v>
      </c>
      <c r="O11" s="86" t="str">
        <f t="shared" si="1"/>
        <v>BULLISH</v>
      </c>
      <c r="P11" s="89">
        <f>Input2!B14</f>
        <v>6200</v>
      </c>
      <c r="Q11" s="110" t="str">
        <f t="shared" si="2"/>
        <v>SHORT COVERING</v>
      </c>
      <c r="R11" s="110" t="str">
        <f t="shared" si="3"/>
        <v>BEARISH</v>
      </c>
    </row>
    <row r="12" spans="1:22">
      <c r="A12" s="89">
        <f>Input2!B15</f>
        <v>6300</v>
      </c>
      <c r="B12" s="85">
        <f>Input2!C15</f>
        <v>5974900</v>
      </c>
      <c r="C12" s="85">
        <f>Input2!D15</f>
        <v>1630350</v>
      </c>
      <c r="D12" s="85">
        <f>VLOOKUP(A12,Input2!M:U,6,0)</f>
        <v>11.35</v>
      </c>
      <c r="E12" s="85">
        <f>VLOOKUP(A12,Input2!M:S,7,0)</f>
        <v>-7.25</v>
      </c>
      <c r="F12" s="85">
        <f>VLOOKUP(A12,Input2!M:T,8,0)</f>
        <v>273.95</v>
      </c>
      <c r="G12" s="86">
        <f>VLOOKUP(A12,Input2!M:U,9,0)</f>
        <v>29.55</v>
      </c>
      <c r="H12" s="129"/>
      <c r="I12" s="89">
        <f>Input2!B15</f>
        <v>6300</v>
      </c>
      <c r="J12" s="85">
        <f>Input2!E15</f>
        <v>69000</v>
      </c>
      <c r="K12" s="86">
        <f>Input2!F15</f>
        <v>-156500</v>
      </c>
      <c r="L12" s="132"/>
      <c r="M12" s="89">
        <f>Input2!B15</f>
        <v>6300</v>
      </c>
      <c r="N12" s="85" t="str">
        <f t="shared" si="0"/>
        <v>LONG UNWINDING</v>
      </c>
      <c r="O12" s="86" t="str">
        <f t="shared" si="1"/>
        <v>BULLISH</v>
      </c>
      <c r="P12" s="89">
        <f>Input2!B15</f>
        <v>6300</v>
      </c>
      <c r="Q12" s="110" t="str">
        <f t="shared" si="2"/>
        <v>SHORT COVERING</v>
      </c>
      <c r="R12" s="110" t="str">
        <f t="shared" si="3"/>
        <v>BEARISH</v>
      </c>
    </row>
    <row r="13" spans="1:22" ht="13.5" thickBot="1">
      <c r="A13" s="90">
        <f>Input2!B16</f>
        <v>6400</v>
      </c>
      <c r="B13" s="87">
        <f>Input2!C16</f>
        <v>4050150</v>
      </c>
      <c r="C13" s="87">
        <f>Input2!D16</f>
        <v>276400</v>
      </c>
      <c r="D13" s="87">
        <f>VLOOKUP(A13,Input2!M:U,6,0)</f>
        <v>4.5</v>
      </c>
      <c r="E13" s="87">
        <f>VLOOKUP(A13,Input2!M:S,7,0)</f>
        <v>-3.45</v>
      </c>
      <c r="F13" s="87">
        <f>VLOOKUP(A13,Input2!M:T,8,0)</f>
        <v>363</v>
      </c>
      <c r="G13" s="88">
        <f>VLOOKUP(A13,Input2!M:U,9,0)</f>
        <v>31.1</v>
      </c>
      <c r="H13" s="130"/>
      <c r="I13" s="90">
        <f>Input2!B16</f>
        <v>6400</v>
      </c>
      <c r="J13" s="87">
        <f>Input2!E16</f>
        <v>-116200</v>
      </c>
      <c r="K13" s="88">
        <f>Input2!F16</f>
        <v>-22400</v>
      </c>
      <c r="L13" s="133"/>
      <c r="M13" s="90">
        <f>Input2!B16</f>
        <v>6400</v>
      </c>
      <c r="N13" s="85" t="str">
        <f t="shared" si="0"/>
        <v>LONG UNWINDING</v>
      </c>
      <c r="O13" s="86" t="str">
        <f t="shared" si="1"/>
        <v>SHORT COVERING</v>
      </c>
      <c r="P13" s="89">
        <f>Input2!B16</f>
        <v>6400</v>
      </c>
      <c r="Q13" s="110" t="str">
        <f t="shared" si="2"/>
        <v>SHORT COVERING</v>
      </c>
      <c r="R13" s="110" t="str">
        <f t="shared" si="3"/>
        <v>LONG UNWINDING</v>
      </c>
    </row>
  </sheetData>
  <sheetProtection selectLockedCells="1" selectUnlockedCells="1"/>
  <mergeCells count="6">
    <mergeCell ref="A1:D1"/>
    <mergeCell ref="P1:R1"/>
    <mergeCell ref="I1:K1"/>
    <mergeCell ref="H1:H13"/>
    <mergeCell ref="M1:O1"/>
    <mergeCell ref="L1:L13"/>
  </mergeCells>
  <conditionalFormatting sqref="B3:C13">
    <cfRule type="cellIs" dxfId="43" priority="60" operator="greaterThan">
      <formula>2500000</formula>
    </cfRule>
    <cfRule type="cellIs" dxfId="42" priority="61" operator="greaterThan">
      <formula>7000000</formula>
    </cfRule>
  </conditionalFormatting>
  <conditionalFormatting sqref="J3:K13 D3:G13">
    <cfRule type="cellIs" dxfId="41" priority="58" operator="lessThan">
      <formula>0</formula>
    </cfRule>
    <cfRule type="cellIs" dxfId="40" priority="59" operator="greaterThan">
      <formula>0</formula>
    </cfRule>
  </conditionalFormatting>
  <conditionalFormatting sqref="N3:O13 Q3:R13">
    <cfRule type="containsText" dxfId="39" priority="29" operator="containsText" text="LONG UNWINDING">
      <formula>NOT(ISERROR(SEARCH("LONG UNWINDING",N3)))</formula>
    </cfRule>
    <cfRule type="containsText" dxfId="38" priority="30" operator="containsText" text="BULLISH">
      <formula>NOT(ISERROR(SEARCH("BULLISH",N3)))</formula>
    </cfRule>
    <cfRule type="containsText" dxfId="37" priority="31" operator="containsText" text="SHORT COVERING">
      <formula>NOT(ISERROR(SEARCH("SHORT COVERING",N3)))</formula>
    </cfRule>
    <cfRule type="containsText" dxfId="36" priority="32" operator="containsText" text="BEARISH">
      <formula>NOT(ISERROR(SEARCH("BEARISH",N3)))</formula>
    </cfRule>
  </conditionalFormatting>
  <conditionalFormatting sqref="U2:V2">
    <cfRule type="containsText" dxfId="35" priority="25" operator="containsText" text="LONG UNWINDING">
      <formula>NOT(ISERROR(SEARCH("LONG UNWINDING",U2)))</formula>
    </cfRule>
    <cfRule type="containsText" dxfId="34" priority="26" operator="containsText" text="BULLISH">
      <formula>NOT(ISERROR(SEARCH("BULLISH",U2)))</formula>
    </cfRule>
    <cfRule type="containsText" dxfId="33" priority="27" operator="containsText" text="SHORT COVERING">
      <formula>NOT(ISERROR(SEARCH("SHORT COVERING",U2)))</formula>
    </cfRule>
    <cfRule type="containsText" dxfId="32" priority="28" operator="containsText" text="BEARISH">
      <formula>NOT(ISERROR(SEARCH("BEARISH",U2)))</formula>
    </cfRule>
  </conditionalFormatting>
  <conditionalFormatting sqref="U3:V3">
    <cfRule type="containsText" dxfId="31" priority="21" operator="containsText" text="LONG UNWINDING">
      <formula>NOT(ISERROR(SEARCH("LONG UNWINDING",U3)))</formula>
    </cfRule>
    <cfRule type="containsText" dxfId="30" priority="22" operator="containsText" text="BULLISH">
      <formula>NOT(ISERROR(SEARCH("BULLISH",U3)))</formula>
    </cfRule>
    <cfRule type="containsText" dxfId="29" priority="23" operator="containsText" text="SHORT COVERING">
      <formula>NOT(ISERROR(SEARCH("SHORT COVERING",U3)))</formula>
    </cfRule>
    <cfRule type="containsText" dxfId="28" priority="24" operator="containsText" text="BEARISH">
      <formula>NOT(ISERROR(SEARCH("BEARISH",U3)))</formula>
    </cfRule>
  </conditionalFormatting>
  <conditionalFormatting sqref="U4">
    <cfRule type="containsText" dxfId="27" priority="17" operator="containsText" text="LONG UNWINDING">
      <formula>NOT(ISERROR(SEARCH("LONG UNWINDING",U4)))</formula>
    </cfRule>
    <cfRule type="containsText" dxfId="26" priority="18" operator="containsText" text="BULLISH">
      <formula>NOT(ISERROR(SEARCH("BULLISH",U4)))</formula>
    </cfRule>
    <cfRule type="containsText" dxfId="25" priority="19" operator="containsText" text="SHORT COVERING">
      <formula>NOT(ISERROR(SEARCH("SHORT COVERING",U4)))</formula>
    </cfRule>
    <cfRule type="containsText" dxfId="24" priority="20" operator="containsText" text="BEARISH">
      <formula>NOT(ISERROR(SEARCH("BEARISH",U4)))</formula>
    </cfRule>
  </conditionalFormatting>
  <conditionalFormatting sqref="U5:V5">
    <cfRule type="containsText" dxfId="23" priority="13" operator="containsText" text="LONG UNWINDING">
      <formula>NOT(ISERROR(SEARCH("LONG UNWINDING",U5)))</formula>
    </cfRule>
    <cfRule type="containsText" dxfId="22" priority="14" operator="containsText" text="BULLISH">
      <formula>NOT(ISERROR(SEARCH("BULLISH",U5)))</formula>
    </cfRule>
    <cfRule type="containsText" dxfId="21" priority="15" operator="containsText" text="SHORT COVERING">
      <formula>NOT(ISERROR(SEARCH("SHORT COVERING",U5)))</formula>
    </cfRule>
    <cfRule type="containsText" dxfId="20" priority="16" operator="containsText" text="BEARISH">
      <formula>NOT(ISERROR(SEARCH("BEARISH",U5)))</formula>
    </cfRule>
  </conditionalFormatting>
  <conditionalFormatting sqref="V4">
    <cfRule type="containsText" dxfId="19" priority="9" operator="containsText" text="LONG UNWINDING">
      <formula>NOT(ISERROR(SEARCH("LONG UNWINDING",V4)))</formula>
    </cfRule>
    <cfRule type="containsText" dxfId="18" priority="10" operator="containsText" text="BULLISH">
      <formula>NOT(ISERROR(SEARCH("BULLISH",V4)))</formula>
    </cfRule>
    <cfRule type="containsText" dxfId="17" priority="11" operator="containsText" text="SHORT COVERING">
      <formula>NOT(ISERROR(SEARCH("SHORT COVERING",V4)))</formula>
    </cfRule>
    <cfRule type="containsText" dxfId="16" priority="12" operator="containsText" text="BEARISH">
      <formula>NOT(ISERROR(SEARCH("BEARISH",V4)))</formula>
    </cfRule>
  </conditionalFormatting>
  <conditionalFormatting sqref="U5:V5">
    <cfRule type="containsText" dxfId="15" priority="5" operator="containsText" text="LONG UNWINDING">
      <formula>NOT(ISERROR(SEARCH("LONG UNWINDING",U5)))</formula>
    </cfRule>
    <cfRule type="containsText" dxfId="14" priority="6" operator="containsText" text="BULLISH">
      <formula>NOT(ISERROR(SEARCH("BULLISH",U5)))</formula>
    </cfRule>
    <cfRule type="containsText" dxfId="13" priority="7" operator="containsText" text="SHORT COVERING">
      <formula>NOT(ISERROR(SEARCH("SHORT COVERING",U5)))</formula>
    </cfRule>
    <cfRule type="containsText" dxfId="12" priority="8" operator="containsText" text="BEARISH">
      <formula>NOT(ISERROR(SEARCH("BEARISH",U5)))</formula>
    </cfRule>
  </conditionalFormatting>
  <conditionalFormatting sqref="U4">
    <cfRule type="containsText" dxfId="11" priority="1" operator="containsText" text="LONG UNWINDING">
      <formula>NOT(ISERROR(SEARCH("LONG UNWINDING",U4)))</formula>
    </cfRule>
    <cfRule type="containsText" dxfId="10" priority="2" operator="containsText" text="BULLISH">
      <formula>NOT(ISERROR(SEARCH("BULLISH",U4)))</formula>
    </cfRule>
    <cfRule type="containsText" dxfId="9" priority="3" operator="containsText" text="SHORT COVERING">
      <formula>NOT(ISERROR(SEARCH("SHORT COVERING",U4)))</formula>
    </cfRule>
    <cfRule type="containsText" dxfId="8" priority="4" operator="containsText" text="BEARISH">
      <formula>NOT(ISERROR(SEARCH("BEARISH",U4)))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F95"/>
  <sheetViews>
    <sheetView topLeftCell="BI4" workbookViewId="0">
      <selection activeCell="BK53" sqref="BK53"/>
    </sheetView>
  </sheetViews>
  <sheetFormatPr defaultRowHeight="15"/>
  <cols>
    <col min="1" max="14" width="9.140625" style="25" hidden="1" customWidth="1"/>
    <col min="15" max="15" width="9.140625" style="26" hidden="1" customWidth="1"/>
    <col min="16" max="28" width="9.140625" style="25" hidden="1" customWidth="1"/>
    <col min="29" max="29" width="0" style="25" hidden="1" customWidth="1"/>
    <col min="30" max="30" width="9.5703125" style="25" hidden="1" customWidth="1"/>
    <col min="31" max="31" width="10.28515625" style="25" hidden="1" customWidth="1"/>
    <col min="32" max="32" width="7.5703125" style="25" hidden="1" customWidth="1"/>
    <col min="33" max="33" width="8.5703125" style="25" hidden="1" customWidth="1"/>
    <col min="34" max="34" width="24.85546875" style="25" hidden="1" customWidth="1"/>
    <col min="35" max="35" width="16.7109375" style="25" hidden="1" customWidth="1"/>
    <col min="36" max="36" width="22" style="25" hidden="1" customWidth="1"/>
    <col min="37" max="37" width="8.42578125" style="25" hidden="1" customWidth="1"/>
    <col min="38" max="38" width="13.5703125" style="25" hidden="1" customWidth="1"/>
    <col min="39" max="39" width="7.5703125" style="25" hidden="1" customWidth="1"/>
    <col min="40" max="40" width="8.5703125" style="25" hidden="1" customWidth="1"/>
    <col min="41" max="58" width="9.140625" style="25" hidden="1" customWidth="1"/>
    <col min="59" max="60" width="0" style="25" hidden="1" customWidth="1"/>
    <col min="61" max="16384" width="9.140625" style="25"/>
  </cols>
  <sheetData>
    <row r="1" spans="1:54" hidden="1"/>
    <row r="2" spans="1:54" hidden="1">
      <c r="D2" s="25" t="s">
        <v>0</v>
      </c>
      <c r="E2" s="25" t="s">
        <v>75</v>
      </c>
    </row>
    <row r="3" spans="1:54" hidden="1">
      <c r="D3" s="25" t="s">
        <v>19</v>
      </c>
    </row>
    <row r="4" spans="1:54" ht="15.75" thickBot="1">
      <c r="A4" s="25" t="str">
        <f>MID(E2,25,8)</f>
        <v xml:space="preserve">5989.60 </v>
      </c>
      <c r="D4" s="25" t="s">
        <v>20</v>
      </c>
    </row>
    <row r="5" spans="1:54" ht="29.25" thickBot="1">
      <c r="D5" s="25" t="s">
        <v>21</v>
      </c>
      <c r="AH5" s="27" t="str">
        <f>MID(E2,40,12)</f>
        <v>Nov 13, 2013</v>
      </c>
      <c r="AI5" s="27" t="str">
        <f>+A4</f>
        <v xml:space="preserve">5989.60 </v>
      </c>
      <c r="AJ5" s="27" t="str">
        <f>MID(E2,52,10)</f>
        <v xml:space="preserve"> 15:30:06 </v>
      </c>
    </row>
    <row r="6" spans="1:54" ht="16.5" thickBot="1">
      <c r="B6" s="25" t="s">
        <v>31</v>
      </c>
      <c r="C6" s="25">
        <f>+J4</f>
        <v>0</v>
      </c>
      <c r="D6" s="25" t="s">
        <v>22</v>
      </c>
      <c r="AD6" s="28" t="s">
        <v>32</v>
      </c>
      <c r="AE6" s="28" t="s">
        <v>32</v>
      </c>
      <c r="AF6" s="28" t="s">
        <v>32</v>
      </c>
      <c r="AG6" s="28" t="s">
        <v>32</v>
      </c>
      <c r="AH6" s="29" t="s">
        <v>33</v>
      </c>
      <c r="AI6" s="30" t="s">
        <v>34</v>
      </c>
      <c r="AJ6" s="29" t="s">
        <v>33</v>
      </c>
      <c r="AK6" s="31" t="s">
        <v>35</v>
      </c>
      <c r="AL6" s="32" t="s">
        <v>35</v>
      </c>
      <c r="AM6" s="32" t="s">
        <v>35</v>
      </c>
      <c r="AN6" s="32" t="s">
        <v>35</v>
      </c>
      <c r="AO6" s="33" t="s">
        <v>32</v>
      </c>
      <c r="AP6" s="33" t="s">
        <v>32</v>
      </c>
      <c r="AQ6" s="32" t="s">
        <v>35</v>
      </c>
      <c r="AR6" s="32" t="s">
        <v>35</v>
      </c>
      <c r="AS6" s="34"/>
      <c r="AT6" s="34"/>
      <c r="AU6" s="34" t="s">
        <v>36</v>
      </c>
      <c r="AV6" s="34" t="s">
        <v>36</v>
      </c>
      <c r="AW6" s="34"/>
    </row>
    <row r="7" spans="1:54" ht="31.5">
      <c r="B7" s="35" t="s">
        <v>32</v>
      </c>
      <c r="C7" s="36" t="s">
        <v>35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 t="s">
        <v>37</v>
      </c>
      <c r="AB7" s="40" t="s">
        <v>38</v>
      </c>
      <c r="AD7" s="41" t="s">
        <v>39</v>
      </c>
      <c r="AE7" s="41" t="s">
        <v>4</v>
      </c>
      <c r="AF7" s="41" t="s">
        <v>40</v>
      </c>
      <c r="AG7" s="41" t="s">
        <v>41</v>
      </c>
      <c r="AH7" s="41"/>
      <c r="AI7" s="42" t="s">
        <v>39</v>
      </c>
      <c r="AJ7" s="41"/>
      <c r="AK7" s="41" t="s">
        <v>39</v>
      </c>
      <c r="AL7" s="41" t="s">
        <v>4</v>
      </c>
      <c r="AM7" s="41" t="s">
        <v>40</v>
      </c>
      <c r="AN7" s="41" t="s">
        <v>41</v>
      </c>
      <c r="AO7" s="41" t="s">
        <v>42</v>
      </c>
      <c r="AP7" s="41" t="s">
        <v>43</v>
      </c>
      <c r="AQ7" s="41" t="s">
        <v>42</v>
      </c>
      <c r="AR7" s="41" t="s">
        <v>43</v>
      </c>
      <c r="AS7" s="43" t="s">
        <v>32</v>
      </c>
      <c r="AT7" s="44" t="s">
        <v>35</v>
      </c>
      <c r="AU7" s="43" t="s">
        <v>32</v>
      </c>
      <c r="AV7" s="44" t="s">
        <v>35</v>
      </c>
      <c r="AW7" s="43" t="s">
        <v>32</v>
      </c>
      <c r="AX7" s="44" t="s">
        <v>35</v>
      </c>
    </row>
    <row r="8" spans="1:54" hidden="1">
      <c r="B8" s="45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 t="s">
        <v>44</v>
      </c>
      <c r="AB8" s="50"/>
      <c r="AD8" s="51"/>
      <c r="AE8" s="51"/>
      <c r="AF8" s="51"/>
      <c r="AG8" s="51"/>
      <c r="AH8" s="51"/>
      <c r="AI8" s="51"/>
      <c r="AJ8" s="52"/>
      <c r="AK8" s="51"/>
      <c r="AL8" s="51"/>
      <c r="AM8" s="51"/>
      <c r="AN8" s="51"/>
    </row>
    <row r="9" spans="1:54" hidden="1">
      <c r="B9" s="45" t="str">
        <f>"CE"&amp;R9</f>
        <v>CE</v>
      </c>
      <c r="C9" s="46" t="str">
        <f>"PE"&amp;R9</f>
        <v>PE</v>
      </c>
      <c r="D9" s="47" t="s">
        <v>1</v>
      </c>
      <c r="E9" s="47"/>
      <c r="F9" s="47"/>
      <c r="G9" s="47"/>
      <c r="H9" s="47"/>
      <c r="I9" s="53"/>
      <c r="J9" s="53"/>
      <c r="K9" s="54"/>
      <c r="L9" s="47"/>
      <c r="M9" s="47"/>
      <c r="N9" s="53"/>
      <c r="O9" s="55"/>
      <c r="P9" s="56" t="s">
        <v>2</v>
      </c>
      <c r="Q9" s="57"/>
      <c r="R9" s="49"/>
      <c r="S9" s="57"/>
      <c r="T9" s="49"/>
      <c r="U9" s="49"/>
      <c r="V9" s="57"/>
      <c r="W9" s="49"/>
      <c r="X9" s="49"/>
      <c r="Y9" s="49"/>
      <c r="Z9" s="57"/>
      <c r="AA9" s="57">
        <v>-50</v>
      </c>
      <c r="AB9" s="50" t="s">
        <v>38</v>
      </c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</row>
    <row r="10" spans="1:54" hidden="1">
      <c r="B10" s="45" t="str">
        <f>"CE"&amp;R10</f>
        <v>CEAsk</v>
      </c>
      <c r="C10" s="46" t="str">
        <f>"PE"&amp;R10</f>
        <v>PEAsk</v>
      </c>
      <c r="D10" s="47" t="s">
        <v>3</v>
      </c>
      <c r="E10" s="47" t="s">
        <v>4</v>
      </c>
      <c r="F10" s="47" t="s">
        <v>5</v>
      </c>
      <c r="G10" s="47" t="s">
        <v>6</v>
      </c>
      <c r="H10" s="47" t="s">
        <v>7</v>
      </c>
      <c r="I10" s="53" t="s">
        <v>8</v>
      </c>
      <c r="J10" s="47" t="s">
        <v>9</v>
      </c>
      <c r="K10" s="54" t="s">
        <v>10</v>
      </c>
      <c r="L10" s="47" t="s">
        <v>10</v>
      </c>
      <c r="M10" s="47" t="s">
        <v>11</v>
      </c>
      <c r="N10" s="53" t="s">
        <v>11</v>
      </c>
      <c r="O10" s="55" t="s">
        <v>12</v>
      </c>
      <c r="P10" s="56" t="s">
        <v>10</v>
      </c>
      <c r="Q10" s="57" t="s">
        <v>10</v>
      </c>
      <c r="R10" s="49" t="s">
        <v>11</v>
      </c>
      <c r="S10" s="57" t="s">
        <v>11</v>
      </c>
      <c r="T10" s="49" t="s">
        <v>9</v>
      </c>
      <c r="U10" s="49" t="s">
        <v>8</v>
      </c>
      <c r="V10" s="57" t="s">
        <v>7</v>
      </c>
      <c r="W10" s="49" t="s">
        <v>6</v>
      </c>
      <c r="X10" s="49" t="s">
        <v>5</v>
      </c>
      <c r="Y10" s="49" t="s">
        <v>4</v>
      </c>
      <c r="Z10" s="57" t="s">
        <v>3</v>
      </c>
      <c r="AA10" s="57" t="s">
        <v>23</v>
      </c>
      <c r="AB10" s="50" t="s">
        <v>38</v>
      </c>
      <c r="AD10" s="58"/>
      <c r="AE10" s="58"/>
      <c r="AF10" s="59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</row>
    <row r="11" spans="1:54" ht="15.75" hidden="1" thickBot="1">
      <c r="B11" s="60" t="str">
        <f>"CE"&amp;R11</f>
        <v>CEPrice</v>
      </c>
      <c r="C11" s="61" t="str">
        <f>"PE"&amp;R11</f>
        <v>PEPrice</v>
      </c>
      <c r="D11" s="62"/>
      <c r="E11" s="62"/>
      <c r="F11" s="62"/>
      <c r="G11" s="62"/>
      <c r="H11" s="62"/>
      <c r="I11" s="63"/>
      <c r="J11" s="63"/>
      <c r="K11" s="64" t="s">
        <v>13</v>
      </c>
      <c r="L11" s="62" t="s">
        <v>14</v>
      </c>
      <c r="M11" s="62" t="s">
        <v>14</v>
      </c>
      <c r="N11" s="63" t="s">
        <v>13</v>
      </c>
      <c r="O11" s="65"/>
      <c r="P11" s="66" t="s">
        <v>13</v>
      </c>
      <c r="Q11" s="67" t="s">
        <v>14</v>
      </c>
      <c r="R11" s="68" t="s">
        <v>14</v>
      </c>
      <c r="S11" s="67" t="s">
        <v>13</v>
      </c>
      <c r="T11" s="68"/>
      <c r="U11" s="68"/>
      <c r="V11" s="67"/>
      <c r="W11" s="68"/>
      <c r="X11" s="68"/>
      <c r="Y11" s="68"/>
      <c r="Z11" s="67"/>
      <c r="AA11" s="67" t="s">
        <v>23</v>
      </c>
      <c r="AB11" s="69" t="s">
        <v>38</v>
      </c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</row>
    <row r="12" spans="1:54" ht="18.75" hidden="1">
      <c r="B12" s="25" t="str">
        <f>"CE"&amp;O12</f>
        <v>CE3850</v>
      </c>
      <c r="C12" s="25" t="str">
        <f>"PE"&amp;O12</f>
        <v>PE3850</v>
      </c>
      <c r="E12" s="25" t="s">
        <v>23</v>
      </c>
      <c r="F12" s="25" t="s">
        <v>23</v>
      </c>
      <c r="G12" s="25" t="s">
        <v>23</v>
      </c>
      <c r="H12" s="25" t="s">
        <v>23</v>
      </c>
      <c r="I12" s="70" t="s">
        <v>23</v>
      </c>
      <c r="J12" s="25" t="s">
        <v>23</v>
      </c>
      <c r="K12" s="71">
        <v>1000</v>
      </c>
      <c r="L12" s="71">
        <v>2008.3</v>
      </c>
      <c r="M12" s="71">
        <v>2297.5</v>
      </c>
      <c r="N12" s="70">
        <v>100</v>
      </c>
      <c r="O12" s="72">
        <v>3850</v>
      </c>
      <c r="P12" s="71">
        <v>500</v>
      </c>
      <c r="Q12" s="70">
        <v>0.05</v>
      </c>
      <c r="R12" s="25">
        <v>1</v>
      </c>
      <c r="S12" s="70">
        <v>500</v>
      </c>
      <c r="T12" s="25" t="s">
        <v>23</v>
      </c>
      <c r="U12" s="25" t="s">
        <v>23</v>
      </c>
      <c r="V12" s="70" t="s">
        <v>23</v>
      </c>
      <c r="W12" s="70" t="s">
        <v>23</v>
      </c>
      <c r="X12" s="25" t="s">
        <v>23</v>
      </c>
      <c r="Y12" s="25" t="s">
        <v>23</v>
      </c>
      <c r="Z12" s="70"/>
      <c r="AA12" s="70" t="s">
        <v>23</v>
      </c>
      <c r="AB12" s="25" t="s">
        <v>38</v>
      </c>
      <c r="AD12" s="73">
        <f>IF(I12="-",0,I12)</f>
        <v>0</v>
      </c>
      <c r="AE12" s="74">
        <f>IF(E12="-",0,E12)</f>
        <v>0</v>
      </c>
      <c r="AF12" s="75">
        <f>IF(J12="-",0,J12)</f>
        <v>0</v>
      </c>
      <c r="AG12" s="76">
        <f>IF(F12="-",0,F12)</f>
        <v>0</v>
      </c>
      <c r="AH12" s="52" t="str">
        <f t="shared" ref="AH12:AH41" si="0">IF(AND(AF12&gt;=0,AG12&gt;=0),"BULLISH",IF(AND(AF12&lt;0,AG12&gt;=0),"BEARISH",IF(AND(AF12&gt;=0,AG12&lt;0),"SHORT COVERING",IF(AND(AF12&lt;0,AG12&lt;0),"LONG UNWINDING"))))</f>
        <v>BULLISH</v>
      </c>
      <c r="AI12" s="77">
        <f>O12</f>
        <v>3850</v>
      </c>
      <c r="AJ12" s="52" t="str">
        <f t="shared" ref="AJ12:AJ74" si="1">IF(AND(AM12&gt;=0,AN12&gt;=0),"BEARISH",IF(AND(AM12&lt;0,AN12&gt;=0),"BULLISH",IF(AND(AM12&lt;0,AN12&lt;0),"SHORT COVERING",IF(AND(AM12&gt;=0,AN12&lt;0),"LONG UNWINDING"))))</f>
        <v>BEARISH</v>
      </c>
      <c r="AK12" s="78">
        <f>IF(U12="-",0,U12)</f>
        <v>0</v>
      </c>
      <c r="AL12" s="51">
        <f>IF(Y12="-",0,Y12)</f>
        <v>0</v>
      </c>
      <c r="AM12" s="75">
        <f>IF(T12="-",0,T12)</f>
        <v>0</v>
      </c>
      <c r="AN12" s="76">
        <f>IF(X12="-",0,X12)</f>
        <v>0</v>
      </c>
      <c r="AO12" s="25">
        <f t="shared" ref="AO12:AP37" si="2">+AD12-AF12</f>
        <v>0</v>
      </c>
      <c r="AP12" s="25">
        <f t="shared" si="2"/>
        <v>0</v>
      </c>
      <c r="AQ12" s="25">
        <f t="shared" ref="AQ12:AR37" si="3">+AK12-AM12</f>
        <v>0</v>
      </c>
      <c r="AR12" s="25">
        <f t="shared" si="3"/>
        <v>0</v>
      </c>
      <c r="AS12" s="25">
        <f t="shared" ref="AS12:AS75" si="4">IF(AE12&lt; AP14,AE12,0)</f>
        <v>0</v>
      </c>
      <c r="AT12" s="25">
        <f t="shared" ref="AT12:AT75" si="5">IF(AL12&lt;AR14,AL12,0)</f>
        <v>0</v>
      </c>
      <c r="AU12" s="25">
        <f t="shared" ref="AU12:AU75" si="6">+AE12-AG12</f>
        <v>0</v>
      </c>
      <c r="AV12" s="25">
        <f t="shared" ref="AV12:AV75" si="7">+AL12-AN12</f>
        <v>0</v>
      </c>
      <c r="AW12" s="25">
        <f t="shared" ref="AW12:AW75" si="8">IF(AU12&lt;$AU$91,AU12,0)</f>
        <v>0</v>
      </c>
      <c r="AX12" s="25">
        <f t="shared" ref="AX12:AX75" si="9">IF(AV12&lt;$AV$91,AV12,0)</f>
        <v>0</v>
      </c>
      <c r="AY12" s="25" t="str">
        <f t="shared" ref="AY12:AY75" si="10">"CE"&amp;AI12</f>
        <v>CE3850</v>
      </c>
      <c r="AZ12" s="25" t="str">
        <f t="shared" ref="AZ12:AZ75" si="11">"PE"&amp;AI12</f>
        <v>PE3850</v>
      </c>
      <c r="BA12" s="25">
        <f>IF(AH12="BEARISH",-3,IF(AH12="BULLISH",3,IF(AH12="LONG UNWINDING",1,IF(AH12="SHORT COVERING",-1))))</f>
        <v>3</v>
      </c>
      <c r="BB12" s="25">
        <f>IF(AJ12="BEARISH",-3,IF(AJ12="BULLISH",3,IF(AJ12="LONG UNWINDING",1,IF(AJ12="SHORT COVERING",-1))))</f>
        <v>-3</v>
      </c>
    </row>
    <row r="13" spans="1:54" ht="18.75" hidden="1">
      <c r="B13" s="25" t="str">
        <f t="shared" ref="B13:B76" si="12">"CE"&amp;O13</f>
        <v>CE3900</v>
      </c>
      <c r="C13" s="25" t="str">
        <f t="shared" ref="C13:C76" si="13">"PE"&amp;O13</f>
        <v>PE3900</v>
      </c>
      <c r="E13" s="25" t="s">
        <v>23</v>
      </c>
      <c r="F13" s="25" t="s">
        <v>23</v>
      </c>
      <c r="G13" s="25" t="s">
        <v>23</v>
      </c>
      <c r="H13" s="25" t="s">
        <v>23</v>
      </c>
      <c r="I13" s="70" t="s">
        <v>23</v>
      </c>
      <c r="J13" s="70" t="s">
        <v>23</v>
      </c>
      <c r="K13" s="71">
        <v>1000</v>
      </c>
      <c r="L13" s="71">
        <v>1957.5</v>
      </c>
      <c r="M13" s="71">
        <v>2247.5</v>
      </c>
      <c r="N13" s="70">
        <v>100</v>
      </c>
      <c r="O13" s="72">
        <v>3900</v>
      </c>
      <c r="P13" s="71">
        <v>500</v>
      </c>
      <c r="Q13" s="70">
        <v>0.05</v>
      </c>
      <c r="R13" s="25">
        <v>1</v>
      </c>
      <c r="S13" s="70">
        <v>500</v>
      </c>
      <c r="T13" s="25" t="s">
        <v>23</v>
      </c>
      <c r="U13" s="25" t="s">
        <v>23</v>
      </c>
      <c r="V13" s="70" t="s">
        <v>23</v>
      </c>
      <c r="W13" s="70" t="s">
        <v>23</v>
      </c>
      <c r="X13" s="25" t="s">
        <v>23</v>
      </c>
      <c r="Y13" s="25" t="s">
        <v>23</v>
      </c>
      <c r="Z13" s="70"/>
      <c r="AA13" s="70" t="s">
        <v>23</v>
      </c>
      <c r="AB13" s="25" t="s">
        <v>38</v>
      </c>
      <c r="AD13" s="73">
        <f t="shared" ref="AD13:AD76" si="14">IF(I13="-",0,I13)</f>
        <v>0</v>
      </c>
      <c r="AE13" s="74">
        <f t="shared" ref="AE13:AE76" si="15">IF(E13="-",0,E13)</f>
        <v>0</v>
      </c>
      <c r="AF13" s="75">
        <f t="shared" ref="AF13:AF76" si="16">IF(J13="-",0,J13)</f>
        <v>0</v>
      </c>
      <c r="AG13" s="76">
        <f t="shared" ref="AG13:AG76" si="17">IF(F13="-",0,F13)</f>
        <v>0</v>
      </c>
      <c r="AH13" s="52" t="str">
        <f t="shared" si="0"/>
        <v>BULLISH</v>
      </c>
      <c r="AI13" s="77">
        <f t="shared" ref="AI13:AI76" si="18">O13</f>
        <v>3900</v>
      </c>
      <c r="AJ13" s="52" t="str">
        <f t="shared" si="1"/>
        <v>BEARISH</v>
      </c>
      <c r="AK13" s="78">
        <f t="shared" ref="AK13:AK76" si="19">IF(U13="-",0,U13)</f>
        <v>0</v>
      </c>
      <c r="AL13" s="51">
        <f t="shared" ref="AL13:AL76" si="20">IF(Y13="-",0,Y13)</f>
        <v>0</v>
      </c>
      <c r="AM13" s="75">
        <f t="shared" ref="AM13:AM76" si="21">IF(T13="-",0,T13)</f>
        <v>0</v>
      </c>
      <c r="AN13" s="76">
        <f t="shared" ref="AN13:AN76" si="22">IF(X13="-",0,X13)</f>
        <v>0</v>
      </c>
      <c r="AO13" s="25">
        <f t="shared" si="2"/>
        <v>0</v>
      </c>
      <c r="AP13" s="25">
        <f t="shared" si="2"/>
        <v>0</v>
      </c>
      <c r="AQ13" s="25">
        <f t="shared" si="3"/>
        <v>0</v>
      </c>
      <c r="AR13" s="25">
        <f t="shared" si="3"/>
        <v>0</v>
      </c>
      <c r="AS13" s="25">
        <f t="shared" si="4"/>
        <v>0</v>
      </c>
      <c r="AT13" s="25">
        <f t="shared" si="5"/>
        <v>0</v>
      </c>
      <c r="AU13" s="25">
        <f t="shared" si="6"/>
        <v>0</v>
      </c>
      <c r="AV13" s="25">
        <f t="shared" si="7"/>
        <v>0</v>
      </c>
      <c r="AW13" s="25">
        <f t="shared" si="8"/>
        <v>0</v>
      </c>
      <c r="AX13" s="25">
        <f t="shared" si="9"/>
        <v>0</v>
      </c>
      <c r="AY13" s="25" t="str">
        <f t="shared" si="10"/>
        <v>CE3900</v>
      </c>
      <c r="AZ13" s="25" t="str">
        <f t="shared" si="11"/>
        <v>PE3900</v>
      </c>
      <c r="BA13" s="25">
        <f>IF(AH13="BEARISH",-3,IF(AH13="BULLISH",3,IF(AH13="LONG UNWINDING",1,IF(AH13="SHORT COVERING",-1))))</f>
        <v>3</v>
      </c>
      <c r="BB13" s="25">
        <f>IF(AJ13="BEARISH",-3,IF(AJ13="BULLISH",3,IF(AJ13="LONG UNWINDING",1,IF(AJ13="SHORT COVERING",-1))))</f>
        <v>-3</v>
      </c>
    </row>
    <row r="14" spans="1:54" ht="18.75" hidden="1">
      <c r="B14" s="25" t="str">
        <f t="shared" si="12"/>
        <v>CE3950</v>
      </c>
      <c r="C14" s="25" t="str">
        <f t="shared" si="13"/>
        <v>PE3950</v>
      </c>
      <c r="E14" s="25" t="s">
        <v>23</v>
      </c>
      <c r="F14" s="25" t="s">
        <v>23</v>
      </c>
      <c r="G14" s="25" t="s">
        <v>23</v>
      </c>
      <c r="H14" s="25" t="s">
        <v>23</v>
      </c>
      <c r="I14" s="70" t="s">
        <v>23</v>
      </c>
      <c r="J14" s="70" t="s">
        <v>23</v>
      </c>
      <c r="K14" s="71">
        <v>1000</v>
      </c>
      <c r="L14" s="71">
        <v>1907.5</v>
      </c>
      <c r="M14" s="70">
        <v>2197.5</v>
      </c>
      <c r="N14" s="70">
        <v>100</v>
      </c>
      <c r="O14" s="72">
        <v>3950</v>
      </c>
      <c r="P14" s="71">
        <v>500</v>
      </c>
      <c r="Q14" s="70">
        <v>0.05</v>
      </c>
      <c r="R14" s="25">
        <v>1</v>
      </c>
      <c r="S14" s="70">
        <v>500</v>
      </c>
      <c r="T14" s="25" t="s">
        <v>23</v>
      </c>
      <c r="U14" s="25" t="s">
        <v>23</v>
      </c>
      <c r="V14" s="70" t="s">
        <v>23</v>
      </c>
      <c r="W14" s="70" t="s">
        <v>23</v>
      </c>
      <c r="X14" s="25" t="s">
        <v>23</v>
      </c>
      <c r="Y14" s="25" t="s">
        <v>23</v>
      </c>
      <c r="Z14" s="70"/>
      <c r="AA14" s="70" t="s">
        <v>23</v>
      </c>
      <c r="AB14" s="25" t="s">
        <v>38</v>
      </c>
      <c r="AD14" s="73">
        <f t="shared" si="14"/>
        <v>0</v>
      </c>
      <c r="AE14" s="74">
        <f t="shared" si="15"/>
        <v>0</v>
      </c>
      <c r="AF14" s="75">
        <f t="shared" si="16"/>
        <v>0</v>
      </c>
      <c r="AG14" s="76">
        <f t="shared" si="17"/>
        <v>0</v>
      </c>
      <c r="AH14" s="52" t="str">
        <f t="shared" si="0"/>
        <v>BULLISH</v>
      </c>
      <c r="AI14" s="77">
        <f t="shared" si="18"/>
        <v>3950</v>
      </c>
      <c r="AJ14" s="52" t="str">
        <f t="shared" si="1"/>
        <v>BEARISH</v>
      </c>
      <c r="AK14" s="78">
        <f t="shared" si="19"/>
        <v>0</v>
      </c>
      <c r="AL14" s="51">
        <f t="shared" si="20"/>
        <v>0</v>
      </c>
      <c r="AM14" s="75">
        <f t="shared" si="21"/>
        <v>0</v>
      </c>
      <c r="AN14" s="76">
        <f t="shared" si="22"/>
        <v>0</v>
      </c>
      <c r="AO14" s="25">
        <f t="shared" si="2"/>
        <v>0</v>
      </c>
      <c r="AP14" s="25">
        <f t="shared" si="2"/>
        <v>0</v>
      </c>
      <c r="AQ14" s="25">
        <f t="shared" si="3"/>
        <v>0</v>
      </c>
      <c r="AR14" s="25">
        <f t="shared" si="3"/>
        <v>0</v>
      </c>
      <c r="AS14" s="25">
        <f t="shared" si="4"/>
        <v>0</v>
      </c>
      <c r="AT14" s="25">
        <f t="shared" si="5"/>
        <v>0</v>
      </c>
      <c r="AU14" s="25">
        <f t="shared" si="6"/>
        <v>0</v>
      </c>
      <c r="AV14" s="25">
        <f t="shared" si="7"/>
        <v>0</v>
      </c>
      <c r="AW14" s="25">
        <f t="shared" si="8"/>
        <v>0</v>
      </c>
      <c r="AX14" s="25">
        <f t="shared" si="9"/>
        <v>0</v>
      </c>
      <c r="AY14" s="25" t="str">
        <f t="shared" si="10"/>
        <v>CE3950</v>
      </c>
      <c r="AZ14" s="25" t="str">
        <f t="shared" si="11"/>
        <v>PE3950</v>
      </c>
      <c r="BA14" s="25">
        <f>IF(AH14="BEARISH",-3,IF(AH14="BULLISH",3,IF(AH14="LONG UNWINDING",1,IF(AH14="SHORT COVERING",-1))))</f>
        <v>3</v>
      </c>
      <c r="BB14" s="25">
        <f>IF(AJ14="BEARISH",-3,IF(AJ14="BULLISH",3,IF(AJ14="LONG UNWINDING",1,IF(AJ14="SHORT COVERING",-1))))</f>
        <v>-3</v>
      </c>
    </row>
    <row r="15" spans="1:54" ht="18.75" hidden="1">
      <c r="B15" s="25" t="str">
        <f t="shared" si="12"/>
        <v>CE4000</v>
      </c>
      <c r="C15" s="25" t="str">
        <f t="shared" si="13"/>
        <v>PE4000</v>
      </c>
      <c r="E15" s="70">
        <v>119250</v>
      </c>
      <c r="F15" s="70">
        <v>-1050</v>
      </c>
      <c r="G15" s="25">
        <v>105</v>
      </c>
      <c r="H15" s="25" t="s">
        <v>23</v>
      </c>
      <c r="I15" s="70">
        <v>1994.05</v>
      </c>
      <c r="J15" s="70">
        <v>-58.15</v>
      </c>
      <c r="K15" s="71">
        <v>100</v>
      </c>
      <c r="L15" s="71">
        <v>1994.4</v>
      </c>
      <c r="M15" s="71">
        <v>2065.6</v>
      </c>
      <c r="N15" s="70">
        <v>50</v>
      </c>
      <c r="O15" s="72">
        <v>4000</v>
      </c>
      <c r="P15" s="71">
        <v>500</v>
      </c>
      <c r="Q15" s="70">
        <v>0.25</v>
      </c>
      <c r="R15" s="25">
        <v>0.3</v>
      </c>
      <c r="S15" s="70">
        <v>550</v>
      </c>
      <c r="T15" s="25">
        <v>-0.05</v>
      </c>
      <c r="U15" s="25">
        <v>0.25</v>
      </c>
      <c r="V15" s="70">
        <v>66.989999999999995</v>
      </c>
      <c r="W15" s="70">
        <v>98</v>
      </c>
      <c r="X15" s="70">
        <v>950</v>
      </c>
      <c r="Y15" s="70">
        <v>9850</v>
      </c>
      <c r="Z15" s="70"/>
      <c r="AA15" s="70">
        <v>-250</v>
      </c>
      <c r="AB15" s="25" t="s">
        <v>38</v>
      </c>
      <c r="AD15" s="73">
        <f t="shared" si="14"/>
        <v>1994.05</v>
      </c>
      <c r="AE15" s="74">
        <f t="shared" si="15"/>
        <v>119250</v>
      </c>
      <c r="AF15" s="75">
        <f t="shared" si="16"/>
        <v>-58.15</v>
      </c>
      <c r="AG15" s="76">
        <f t="shared" si="17"/>
        <v>-1050</v>
      </c>
      <c r="AH15" s="52" t="str">
        <f t="shared" si="0"/>
        <v>LONG UNWINDING</v>
      </c>
      <c r="AI15" s="77">
        <f t="shared" si="18"/>
        <v>4000</v>
      </c>
      <c r="AJ15" s="52" t="str">
        <f t="shared" si="1"/>
        <v>BULLISH</v>
      </c>
      <c r="AK15" s="78">
        <f t="shared" si="19"/>
        <v>0.25</v>
      </c>
      <c r="AL15" s="51">
        <f t="shared" si="20"/>
        <v>9850</v>
      </c>
      <c r="AM15" s="75">
        <f t="shared" si="21"/>
        <v>-0.05</v>
      </c>
      <c r="AN15" s="76">
        <f t="shared" si="22"/>
        <v>950</v>
      </c>
      <c r="AO15" s="25">
        <f t="shared" si="2"/>
        <v>2052.1999999999998</v>
      </c>
      <c r="AP15" s="25">
        <f t="shared" si="2"/>
        <v>120300</v>
      </c>
      <c r="AQ15" s="25">
        <f t="shared" si="3"/>
        <v>0.3</v>
      </c>
      <c r="AR15" s="25">
        <f t="shared" si="3"/>
        <v>8900</v>
      </c>
      <c r="AS15" s="25">
        <f t="shared" si="4"/>
        <v>0</v>
      </c>
      <c r="AT15" s="25">
        <f t="shared" si="5"/>
        <v>9850</v>
      </c>
      <c r="AU15" s="25">
        <f t="shared" si="6"/>
        <v>120300</v>
      </c>
      <c r="AV15" s="25">
        <f t="shared" si="7"/>
        <v>8900</v>
      </c>
      <c r="AW15" s="25">
        <f t="shared" si="8"/>
        <v>120300</v>
      </c>
      <c r="AX15" s="25">
        <f t="shared" si="9"/>
        <v>8900</v>
      </c>
      <c r="AY15" s="25" t="str">
        <f t="shared" si="10"/>
        <v>CE4000</v>
      </c>
      <c r="AZ15" s="25" t="str">
        <f t="shared" si="11"/>
        <v>PE4000</v>
      </c>
      <c r="BA15" s="25">
        <f>IF(AH15="BEARISH",-3,IF(AH15="BULLISH",3,IF(AH15="LONG UNWINDING",1,IF(AH15="SHORT COVERING",-1))))</f>
        <v>1</v>
      </c>
      <c r="BB15" s="25">
        <f>IF(AJ15="BEARISH",-3,IF(AJ15="BULLISH",3,IF(AJ15="LONG UNWINDING",1,IF(AJ15="SHORT COVERING",-1))))</f>
        <v>3</v>
      </c>
    </row>
    <row r="16" spans="1:54" ht="18.75" hidden="1">
      <c r="B16" s="25" t="str">
        <f t="shared" si="12"/>
        <v>CE4050</v>
      </c>
      <c r="C16" s="25" t="str">
        <f t="shared" si="13"/>
        <v>PE4050</v>
      </c>
      <c r="E16" s="25" t="s">
        <v>23</v>
      </c>
      <c r="F16" s="25" t="s">
        <v>23</v>
      </c>
      <c r="G16" s="25" t="s">
        <v>23</v>
      </c>
      <c r="H16" s="25" t="s">
        <v>23</v>
      </c>
      <c r="I16" s="70" t="s">
        <v>23</v>
      </c>
      <c r="J16" s="70" t="s">
        <v>23</v>
      </c>
      <c r="K16" s="71">
        <v>1000</v>
      </c>
      <c r="L16" s="71">
        <v>1807.5</v>
      </c>
      <c r="M16" s="70">
        <v>2097.5</v>
      </c>
      <c r="N16" s="70">
        <v>100</v>
      </c>
      <c r="O16" s="72">
        <v>4050</v>
      </c>
      <c r="P16" s="71">
        <v>500</v>
      </c>
      <c r="Q16" s="70">
        <v>0.05</v>
      </c>
      <c r="R16" s="25">
        <v>1</v>
      </c>
      <c r="S16" s="70">
        <v>500</v>
      </c>
      <c r="T16" s="25" t="s">
        <v>23</v>
      </c>
      <c r="U16" s="25" t="s">
        <v>23</v>
      </c>
      <c r="V16" s="70" t="s">
        <v>23</v>
      </c>
      <c r="W16" s="70" t="s">
        <v>23</v>
      </c>
      <c r="X16" s="25" t="s">
        <v>23</v>
      </c>
      <c r="Y16" s="25" t="s">
        <v>23</v>
      </c>
      <c r="Z16" s="70"/>
      <c r="AA16" s="70" t="s">
        <v>23</v>
      </c>
      <c r="AB16" s="25" t="s">
        <v>38</v>
      </c>
      <c r="AD16" s="73">
        <f t="shared" si="14"/>
        <v>0</v>
      </c>
      <c r="AE16" s="74">
        <f t="shared" si="15"/>
        <v>0</v>
      </c>
      <c r="AF16" s="75">
        <f t="shared" si="16"/>
        <v>0</v>
      </c>
      <c r="AG16" s="76">
        <f t="shared" si="17"/>
        <v>0</v>
      </c>
      <c r="AH16" s="52" t="str">
        <f t="shared" si="0"/>
        <v>BULLISH</v>
      </c>
      <c r="AI16" s="77">
        <f t="shared" si="18"/>
        <v>4050</v>
      </c>
      <c r="AJ16" s="52" t="str">
        <f t="shared" si="1"/>
        <v>BEARISH</v>
      </c>
      <c r="AK16" s="78">
        <f t="shared" si="19"/>
        <v>0</v>
      </c>
      <c r="AL16" s="51">
        <f t="shared" si="20"/>
        <v>0</v>
      </c>
      <c r="AM16" s="75">
        <f t="shared" si="21"/>
        <v>0</v>
      </c>
      <c r="AN16" s="76">
        <f t="shared" si="22"/>
        <v>0</v>
      </c>
      <c r="AO16" s="25">
        <f t="shared" si="2"/>
        <v>0</v>
      </c>
      <c r="AP16" s="25">
        <f t="shared" si="2"/>
        <v>0</v>
      </c>
      <c r="AQ16" s="25">
        <f t="shared" si="3"/>
        <v>0</v>
      </c>
      <c r="AR16" s="25">
        <f t="shared" si="3"/>
        <v>0</v>
      </c>
      <c r="AS16" s="25">
        <f t="shared" si="4"/>
        <v>0</v>
      </c>
      <c r="AT16" s="25">
        <f t="shared" si="5"/>
        <v>0</v>
      </c>
      <c r="AU16" s="25">
        <f t="shared" si="6"/>
        <v>0</v>
      </c>
      <c r="AV16" s="25">
        <f t="shared" si="7"/>
        <v>0</v>
      </c>
      <c r="AW16" s="25">
        <f t="shared" si="8"/>
        <v>0</v>
      </c>
      <c r="AX16" s="25">
        <f t="shared" si="9"/>
        <v>0</v>
      </c>
      <c r="AY16" s="25" t="str">
        <f t="shared" si="10"/>
        <v>CE4050</v>
      </c>
      <c r="AZ16" s="25" t="str">
        <f t="shared" si="11"/>
        <v>PE4050</v>
      </c>
      <c r="BA16" s="25">
        <f>IF(AH16="BEARISH",-3,IF(AH16="BULLISH",3,IF(AH16="LONG UNWINDING",1,IF(AH16="SHORT COVERING",-1))))</f>
        <v>3</v>
      </c>
      <c r="BB16" s="25">
        <f>IF(AJ16="BEARISH",-3,IF(AJ16="BULLISH",3,IF(AJ16="LONG UNWINDING",1,IF(AJ16="SHORT COVERING",-1))))</f>
        <v>-3</v>
      </c>
    </row>
    <row r="17" spans="2:56" ht="18.75" hidden="1">
      <c r="B17" s="25" t="str">
        <f t="shared" si="12"/>
        <v>CE4100</v>
      </c>
      <c r="C17" s="25" t="str">
        <f t="shared" si="13"/>
        <v>PE4100</v>
      </c>
      <c r="E17" s="25" t="s">
        <v>23</v>
      </c>
      <c r="F17" s="25" t="s">
        <v>23</v>
      </c>
      <c r="G17" s="25" t="s">
        <v>23</v>
      </c>
      <c r="H17" s="25" t="s">
        <v>23</v>
      </c>
      <c r="I17" s="70" t="s">
        <v>23</v>
      </c>
      <c r="J17" s="70" t="s">
        <v>23</v>
      </c>
      <c r="K17" s="71">
        <v>250</v>
      </c>
      <c r="L17" s="71">
        <v>1878.2</v>
      </c>
      <c r="M17" s="71">
        <v>1964.2</v>
      </c>
      <c r="N17" s="70">
        <v>250</v>
      </c>
      <c r="O17" s="72">
        <v>4100</v>
      </c>
      <c r="P17" s="71">
        <v>500</v>
      </c>
      <c r="Q17" s="70">
        <v>0.05</v>
      </c>
      <c r="R17" s="25">
        <v>0.5</v>
      </c>
      <c r="S17" s="70">
        <v>150</v>
      </c>
      <c r="T17" s="25" t="s">
        <v>23</v>
      </c>
      <c r="U17" s="25">
        <v>0.45</v>
      </c>
      <c r="V17" s="70" t="s">
        <v>23</v>
      </c>
      <c r="W17" s="70" t="s">
        <v>23</v>
      </c>
      <c r="X17" s="25" t="s">
        <v>23</v>
      </c>
      <c r="Y17" s="70">
        <v>12600</v>
      </c>
      <c r="Z17" s="70"/>
      <c r="AA17" s="70" t="s">
        <v>23</v>
      </c>
      <c r="AB17" s="25" t="s">
        <v>38</v>
      </c>
      <c r="AD17" s="73">
        <f t="shared" si="14"/>
        <v>0</v>
      </c>
      <c r="AE17" s="74">
        <f t="shared" si="15"/>
        <v>0</v>
      </c>
      <c r="AF17" s="75">
        <f t="shared" si="16"/>
        <v>0</v>
      </c>
      <c r="AG17" s="76">
        <f t="shared" si="17"/>
        <v>0</v>
      </c>
      <c r="AH17" s="52" t="str">
        <f t="shared" si="0"/>
        <v>BULLISH</v>
      </c>
      <c r="AI17" s="77">
        <f t="shared" si="18"/>
        <v>4100</v>
      </c>
      <c r="AJ17" s="52" t="str">
        <f t="shared" si="1"/>
        <v>BEARISH</v>
      </c>
      <c r="AK17" s="78">
        <f t="shared" si="19"/>
        <v>0.45</v>
      </c>
      <c r="AL17" s="51">
        <f t="shared" si="20"/>
        <v>12600</v>
      </c>
      <c r="AM17" s="75">
        <f t="shared" si="21"/>
        <v>0</v>
      </c>
      <c r="AN17" s="76">
        <f t="shared" si="22"/>
        <v>0</v>
      </c>
      <c r="AO17" s="25">
        <f t="shared" si="2"/>
        <v>0</v>
      </c>
      <c r="AP17" s="25">
        <f t="shared" si="2"/>
        <v>0</v>
      </c>
      <c r="AQ17" s="25">
        <f t="shared" si="3"/>
        <v>0.45</v>
      </c>
      <c r="AR17" s="25">
        <f t="shared" si="3"/>
        <v>12600</v>
      </c>
      <c r="AS17" s="25">
        <f t="shared" si="4"/>
        <v>0</v>
      </c>
      <c r="AT17" s="25">
        <f t="shared" si="5"/>
        <v>0</v>
      </c>
      <c r="AU17" s="25">
        <f t="shared" si="6"/>
        <v>0</v>
      </c>
      <c r="AV17" s="25">
        <f t="shared" si="7"/>
        <v>12600</v>
      </c>
      <c r="AW17" s="25">
        <f t="shared" si="8"/>
        <v>0</v>
      </c>
      <c r="AX17" s="25">
        <f t="shared" si="9"/>
        <v>12600</v>
      </c>
      <c r="AY17" s="25" t="str">
        <f t="shared" si="10"/>
        <v>CE4100</v>
      </c>
      <c r="AZ17" s="25" t="str">
        <f t="shared" si="11"/>
        <v>PE4100</v>
      </c>
      <c r="BA17" s="25">
        <f t="shared" ref="BA17:BA80" si="23">IF(AH17="BEARISH",-3,IF(AH17="BULLISH",3,IF(AH17="LONG UNWINDING",1,IF(AH17="SHORT COVERING",-1))))</f>
        <v>3</v>
      </c>
      <c r="BB17" s="25">
        <f t="shared" ref="BB17:BB80" si="24">IF(AJ17="BEARISH",-3,IF(AJ17="BULLISH",3,IF(AJ17="LONG UNWINDING",1,IF(AJ17="SHORT COVERING",-1))))</f>
        <v>-3</v>
      </c>
    </row>
    <row r="18" spans="2:56" ht="18.75" hidden="1">
      <c r="B18" s="25" t="str">
        <f t="shared" si="12"/>
        <v>CE4150</v>
      </c>
      <c r="C18" s="25" t="str">
        <f t="shared" si="13"/>
        <v>PE4150</v>
      </c>
      <c r="E18" s="25" t="s">
        <v>23</v>
      </c>
      <c r="F18" s="25" t="s">
        <v>23</v>
      </c>
      <c r="G18" s="25" t="s">
        <v>23</v>
      </c>
      <c r="H18" s="25" t="s">
        <v>23</v>
      </c>
      <c r="I18" s="70" t="s">
        <v>23</v>
      </c>
      <c r="J18" s="70" t="s">
        <v>23</v>
      </c>
      <c r="K18" s="71">
        <v>1000</v>
      </c>
      <c r="L18" s="71">
        <v>1707.5</v>
      </c>
      <c r="M18" s="71">
        <v>1997.5</v>
      </c>
      <c r="N18" s="70">
        <v>100</v>
      </c>
      <c r="O18" s="72">
        <v>4150</v>
      </c>
      <c r="P18" s="71">
        <v>500</v>
      </c>
      <c r="Q18" s="70">
        <v>0.05</v>
      </c>
      <c r="R18" s="25">
        <v>1</v>
      </c>
      <c r="S18" s="70">
        <v>500</v>
      </c>
      <c r="T18" s="25" t="s">
        <v>23</v>
      </c>
      <c r="U18" s="25" t="s">
        <v>23</v>
      </c>
      <c r="V18" s="70" t="s">
        <v>23</v>
      </c>
      <c r="W18" s="70" t="s">
        <v>23</v>
      </c>
      <c r="X18" s="25" t="s">
        <v>23</v>
      </c>
      <c r="Y18" s="25" t="s">
        <v>23</v>
      </c>
      <c r="Z18" s="70"/>
      <c r="AA18" s="70" t="s">
        <v>23</v>
      </c>
      <c r="AB18" s="25" t="s">
        <v>38</v>
      </c>
      <c r="AD18" s="73">
        <f t="shared" si="14"/>
        <v>0</v>
      </c>
      <c r="AE18" s="74">
        <f t="shared" si="15"/>
        <v>0</v>
      </c>
      <c r="AF18" s="75">
        <f t="shared" si="16"/>
        <v>0</v>
      </c>
      <c r="AG18" s="76">
        <f t="shared" si="17"/>
        <v>0</v>
      </c>
      <c r="AH18" s="52" t="str">
        <f t="shared" si="0"/>
        <v>BULLISH</v>
      </c>
      <c r="AI18" s="77">
        <f t="shared" si="18"/>
        <v>4150</v>
      </c>
      <c r="AJ18" s="52" t="str">
        <f t="shared" si="1"/>
        <v>BEARISH</v>
      </c>
      <c r="AK18" s="78">
        <f t="shared" si="19"/>
        <v>0</v>
      </c>
      <c r="AL18" s="51">
        <f t="shared" si="20"/>
        <v>0</v>
      </c>
      <c r="AM18" s="75">
        <f t="shared" si="21"/>
        <v>0</v>
      </c>
      <c r="AN18" s="76">
        <f t="shared" si="22"/>
        <v>0</v>
      </c>
      <c r="AO18" s="25">
        <f t="shared" si="2"/>
        <v>0</v>
      </c>
      <c r="AP18" s="25">
        <f t="shared" si="2"/>
        <v>0</v>
      </c>
      <c r="AQ18" s="25">
        <f t="shared" si="3"/>
        <v>0</v>
      </c>
      <c r="AR18" s="25">
        <f t="shared" si="3"/>
        <v>0</v>
      </c>
      <c r="AS18" s="25">
        <f t="shared" si="4"/>
        <v>0</v>
      </c>
      <c r="AT18" s="25">
        <f t="shared" si="5"/>
        <v>0</v>
      </c>
      <c r="AU18" s="25">
        <f t="shared" si="6"/>
        <v>0</v>
      </c>
      <c r="AV18" s="25">
        <f t="shared" si="7"/>
        <v>0</v>
      </c>
      <c r="AW18" s="25">
        <f t="shared" si="8"/>
        <v>0</v>
      </c>
      <c r="AX18" s="25">
        <f t="shared" si="9"/>
        <v>0</v>
      </c>
      <c r="AY18" s="25" t="str">
        <f t="shared" si="10"/>
        <v>CE4150</v>
      </c>
      <c r="AZ18" s="25" t="str">
        <f t="shared" si="11"/>
        <v>PE4150</v>
      </c>
      <c r="BA18" s="25">
        <f t="shared" si="23"/>
        <v>3</v>
      </c>
      <c r="BB18" s="25">
        <f t="shared" si="24"/>
        <v>-3</v>
      </c>
    </row>
    <row r="19" spans="2:56" ht="18.75" hidden="1">
      <c r="B19" s="25" t="str">
        <f t="shared" si="12"/>
        <v>CE4200</v>
      </c>
      <c r="C19" s="25" t="str">
        <f t="shared" si="13"/>
        <v>PE4200</v>
      </c>
      <c r="E19" s="25" t="s">
        <v>23</v>
      </c>
      <c r="F19" s="25" t="s">
        <v>23</v>
      </c>
      <c r="G19" s="25" t="s">
        <v>23</v>
      </c>
      <c r="H19" s="25" t="s">
        <v>23</v>
      </c>
      <c r="I19" s="70" t="s">
        <v>23</v>
      </c>
      <c r="J19" s="70" t="s">
        <v>23</v>
      </c>
      <c r="K19" s="71">
        <v>250</v>
      </c>
      <c r="L19" s="71">
        <v>1778.2</v>
      </c>
      <c r="M19" s="70">
        <v>1864.1</v>
      </c>
      <c r="N19" s="70">
        <v>250</v>
      </c>
      <c r="O19" s="72">
        <v>4200</v>
      </c>
      <c r="P19" s="71">
        <v>500</v>
      </c>
      <c r="Q19" s="70">
        <v>0.05</v>
      </c>
      <c r="R19" s="25">
        <v>0.4</v>
      </c>
      <c r="S19" s="70">
        <v>450</v>
      </c>
      <c r="T19" s="25" t="s">
        <v>23</v>
      </c>
      <c r="U19" s="25">
        <v>0.3</v>
      </c>
      <c r="V19" s="70" t="s">
        <v>23</v>
      </c>
      <c r="W19" s="70" t="s">
        <v>23</v>
      </c>
      <c r="X19" s="25" t="s">
        <v>23</v>
      </c>
      <c r="Y19" s="25">
        <v>500</v>
      </c>
      <c r="Z19" s="70"/>
      <c r="AA19" s="70" t="s">
        <v>23</v>
      </c>
      <c r="AB19" s="25" t="s">
        <v>38</v>
      </c>
      <c r="AD19" s="73">
        <f t="shared" si="14"/>
        <v>0</v>
      </c>
      <c r="AE19" s="74">
        <f t="shared" si="15"/>
        <v>0</v>
      </c>
      <c r="AF19" s="75">
        <f t="shared" si="16"/>
        <v>0</v>
      </c>
      <c r="AG19" s="76">
        <f t="shared" si="17"/>
        <v>0</v>
      </c>
      <c r="AH19" s="52" t="str">
        <f t="shared" si="0"/>
        <v>BULLISH</v>
      </c>
      <c r="AI19" s="77">
        <f t="shared" si="18"/>
        <v>4200</v>
      </c>
      <c r="AJ19" s="52" t="str">
        <f t="shared" si="1"/>
        <v>BEARISH</v>
      </c>
      <c r="AK19" s="78">
        <f t="shared" si="19"/>
        <v>0.3</v>
      </c>
      <c r="AL19" s="51">
        <f t="shared" si="20"/>
        <v>500</v>
      </c>
      <c r="AM19" s="75">
        <f t="shared" si="21"/>
        <v>0</v>
      </c>
      <c r="AN19" s="76">
        <f t="shared" si="22"/>
        <v>0</v>
      </c>
      <c r="AO19" s="25">
        <f t="shared" si="2"/>
        <v>0</v>
      </c>
      <c r="AP19" s="25">
        <f t="shared" si="2"/>
        <v>0</v>
      </c>
      <c r="AQ19" s="25">
        <f t="shared" si="3"/>
        <v>0.3</v>
      </c>
      <c r="AR19" s="25">
        <f t="shared" si="3"/>
        <v>500</v>
      </c>
      <c r="AS19" s="25">
        <f t="shared" si="4"/>
        <v>0</v>
      </c>
      <c r="AT19" s="25">
        <f t="shared" si="5"/>
        <v>0</v>
      </c>
      <c r="AU19" s="25">
        <f t="shared" si="6"/>
        <v>0</v>
      </c>
      <c r="AV19" s="25">
        <f t="shared" si="7"/>
        <v>500</v>
      </c>
      <c r="AW19" s="25">
        <f t="shared" si="8"/>
        <v>0</v>
      </c>
      <c r="AX19" s="25">
        <f t="shared" si="9"/>
        <v>500</v>
      </c>
      <c r="AY19" s="25" t="str">
        <f t="shared" si="10"/>
        <v>CE4200</v>
      </c>
      <c r="AZ19" s="25" t="str">
        <f t="shared" si="11"/>
        <v>PE4200</v>
      </c>
      <c r="BA19" s="25">
        <f t="shared" si="23"/>
        <v>3</v>
      </c>
      <c r="BB19" s="25">
        <f t="shared" si="24"/>
        <v>-3</v>
      </c>
    </row>
    <row r="20" spans="2:56" ht="18.75" hidden="1">
      <c r="B20" s="25" t="str">
        <f t="shared" si="12"/>
        <v>CE4250</v>
      </c>
      <c r="C20" s="25" t="str">
        <f t="shared" si="13"/>
        <v>PE4250</v>
      </c>
      <c r="E20" s="25" t="s">
        <v>23</v>
      </c>
      <c r="F20" s="25" t="s">
        <v>23</v>
      </c>
      <c r="G20" s="25" t="s">
        <v>23</v>
      </c>
      <c r="H20" s="25" t="s">
        <v>23</v>
      </c>
      <c r="I20" s="70" t="s">
        <v>23</v>
      </c>
      <c r="J20" s="70" t="s">
        <v>23</v>
      </c>
      <c r="K20" s="71">
        <v>1000</v>
      </c>
      <c r="L20" s="71">
        <v>1607.5</v>
      </c>
      <c r="M20" s="70">
        <v>1897.5</v>
      </c>
      <c r="N20" s="70">
        <v>100</v>
      </c>
      <c r="O20" s="72">
        <v>4250</v>
      </c>
      <c r="P20" s="71">
        <v>500</v>
      </c>
      <c r="Q20" s="70">
        <v>0.1</v>
      </c>
      <c r="R20" s="25">
        <v>0.75</v>
      </c>
      <c r="S20" s="70">
        <v>500</v>
      </c>
      <c r="T20" s="25" t="s">
        <v>23</v>
      </c>
      <c r="U20" s="25" t="s">
        <v>23</v>
      </c>
      <c r="V20" s="70" t="s">
        <v>23</v>
      </c>
      <c r="W20" s="70" t="s">
        <v>23</v>
      </c>
      <c r="X20" s="25" t="s">
        <v>23</v>
      </c>
      <c r="Y20" s="25" t="s">
        <v>23</v>
      </c>
      <c r="Z20" s="70"/>
      <c r="AA20" s="70">
        <v>-14100</v>
      </c>
      <c r="AB20" s="25" t="s">
        <v>38</v>
      </c>
      <c r="AD20" s="73">
        <f t="shared" si="14"/>
        <v>0</v>
      </c>
      <c r="AE20" s="74">
        <f t="shared" si="15"/>
        <v>0</v>
      </c>
      <c r="AF20" s="75">
        <f t="shared" si="16"/>
        <v>0</v>
      </c>
      <c r="AG20" s="76">
        <f t="shared" si="17"/>
        <v>0</v>
      </c>
      <c r="AH20" s="52" t="str">
        <f t="shared" si="0"/>
        <v>BULLISH</v>
      </c>
      <c r="AI20" s="77">
        <f t="shared" si="18"/>
        <v>4250</v>
      </c>
      <c r="AJ20" s="52" t="str">
        <f t="shared" si="1"/>
        <v>BEARISH</v>
      </c>
      <c r="AK20" s="78">
        <f t="shared" si="19"/>
        <v>0</v>
      </c>
      <c r="AL20" s="51">
        <f t="shared" si="20"/>
        <v>0</v>
      </c>
      <c r="AM20" s="75">
        <f t="shared" si="21"/>
        <v>0</v>
      </c>
      <c r="AN20" s="76">
        <f t="shared" si="22"/>
        <v>0</v>
      </c>
      <c r="AO20" s="25">
        <f t="shared" si="2"/>
        <v>0</v>
      </c>
      <c r="AP20" s="25">
        <f t="shared" si="2"/>
        <v>0</v>
      </c>
      <c r="AQ20" s="25">
        <f t="shared" si="3"/>
        <v>0</v>
      </c>
      <c r="AR20" s="25">
        <f t="shared" si="3"/>
        <v>0</v>
      </c>
      <c r="AS20" s="25">
        <f t="shared" si="4"/>
        <v>0</v>
      </c>
      <c r="AT20" s="25">
        <f t="shared" si="5"/>
        <v>0</v>
      </c>
      <c r="AU20" s="25">
        <f t="shared" si="6"/>
        <v>0</v>
      </c>
      <c r="AV20" s="25">
        <f t="shared" si="7"/>
        <v>0</v>
      </c>
      <c r="AW20" s="25">
        <f t="shared" si="8"/>
        <v>0</v>
      </c>
      <c r="AX20" s="25">
        <f t="shared" si="9"/>
        <v>0</v>
      </c>
      <c r="AY20" s="25" t="str">
        <f t="shared" si="10"/>
        <v>CE4250</v>
      </c>
      <c r="AZ20" s="25" t="str">
        <f t="shared" si="11"/>
        <v>PE4250</v>
      </c>
      <c r="BA20" s="25">
        <f t="shared" si="23"/>
        <v>3</v>
      </c>
      <c r="BB20" s="25">
        <f t="shared" si="24"/>
        <v>-3</v>
      </c>
    </row>
    <row r="21" spans="2:56" ht="18.75" hidden="1">
      <c r="B21" s="25" t="str">
        <f t="shared" si="12"/>
        <v>CE4300</v>
      </c>
      <c r="C21" s="25" t="str">
        <f t="shared" si="13"/>
        <v>PE4300</v>
      </c>
      <c r="E21" s="25" t="s">
        <v>23</v>
      </c>
      <c r="F21" s="25" t="s">
        <v>23</v>
      </c>
      <c r="G21" s="25" t="s">
        <v>23</v>
      </c>
      <c r="H21" s="25" t="s">
        <v>23</v>
      </c>
      <c r="I21" s="70" t="s">
        <v>23</v>
      </c>
      <c r="J21" s="70" t="s">
        <v>23</v>
      </c>
      <c r="K21" s="71">
        <v>250</v>
      </c>
      <c r="L21" s="71">
        <v>1678.25</v>
      </c>
      <c r="M21" s="70">
        <v>1764.25</v>
      </c>
      <c r="N21" s="70">
        <v>250</v>
      </c>
      <c r="O21" s="72">
        <v>4300</v>
      </c>
      <c r="P21" s="71">
        <v>500</v>
      </c>
      <c r="Q21" s="70">
        <v>0.1</v>
      </c>
      <c r="R21" s="25">
        <v>0.55000000000000004</v>
      </c>
      <c r="S21" s="70">
        <v>500</v>
      </c>
      <c r="T21" s="25" t="s">
        <v>23</v>
      </c>
      <c r="U21" s="25" t="s">
        <v>23</v>
      </c>
      <c r="V21" s="70" t="s">
        <v>23</v>
      </c>
      <c r="W21" s="70" t="s">
        <v>23</v>
      </c>
      <c r="X21" s="25" t="s">
        <v>23</v>
      </c>
      <c r="Y21" s="25" t="s">
        <v>23</v>
      </c>
      <c r="Z21" s="70"/>
      <c r="AA21" s="70">
        <v>-15000</v>
      </c>
      <c r="AB21" s="25" t="s">
        <v>38</v>
      </c>
      <c r="AD21" s="73">
        <f t="shared" si="14"/>
        <v>0</v>
      </c>
      <c r="AE21" s="74">
        <f t="shared" si="15"/>
        <v>0</v>
      </c>
      <c r="AF21" s="75">
        <f t="shared" si="16"/>
        <v>0</v>
      </c>
      <c r="AG21" s="76">
        <f t="shared" si="17"/>
        <v>0</v>
      </c>
      <c r="AH21" s="52" t="str">
        <f t="shared" si="0"/>
        <v>BULLISH</v>
      </c>
      <c r="AI21" s="77">
        <f t="shared" si="18"/>
        <v>4300</v>
      </c>
      <c r="AJ21" s="52" t="str">
        <f t="shared" si="1"/>
        <v>BEARISH</v>
      </c>
      <c r="AK21" s="78">
        <f t="shared" si="19"/>
        <v>0</v>
      </c>
      <c r="AL21" s="51">
        <f t="shared" si="20"/>
        <v>0</v>
      </c>
      <c r="AM21" s="75">
        <f t="shared" si="21"/>
        <v>0</v>
      </c>
      <c r="AN21" s="76">
        <f t="shared" si="22"/>
        <v>0</v>
      </c>
      <c r="AO21" s="25">
        <f t="shared" si="2"/>
        <v>0</v>
      </c>
      <c r="AP21" s="25">
        <f t="shared" si="2"/>
        <v>0</v>
      </c>
      <c r="AQ21" s="25">
        <f t="shared" si="3"/>
        <v>0</v>
      </c>
      <c r="AR21" s="25">
        <f t="shared" si="3"/>
        <v>0</v>
      </c>
      <c r="AS21" s="25">
        <f t="shared" si="4"/>
        <v>0</v>
      </c>
      <c r="AT21" s="25">
        <f t="shared" si="5"/>
        <v>0</v>
      </c>
      <c r="AU21" s="25">
        <f t="shared" si="6"/>
        <v>0</v>
      </c>
      <c r="AV21" s="25">
        <f t="shared" si="7"/>
        <v>0</v>
      </c>
      <c r="AW21" s="25">
        <f t="shared" si="8"/>
        <v>0</v>
      </c>
      <c r="AX21" s="25">
        <f t="shared" si="9"/>
        <v>0</v>
      </c>
      <c r="AY21" s="25" t="str">
        <f t="shared" si="10"/>
        <v>CE4300</v>
      </c>
      <c r="AZ21" s="25" t="str">
        <f t="shared" si="11"/>
        <v>PE4300</v>
      </c>
      <c r="BA21" s="25">
        <f t="shared" si="23"/>
        <v>3</v>
      </c>
      <c r="BB21" s="25">
        <f t="shared" si="24"/>
        <v>-3</v>
      </c>
    </row>
    <row r="22" spans="2:56" ht="18.75" hidden="1">
      <c r="B22" s="25" t="str">
        <f t="shared" si="12"/>
        <v>CE4350</v>
      </c>
      <c r="C22" s="25" t="str">
        <f t="shared" si="13"/>
        <v>PE4350</v>
      </c>
      <c r="E22" s="25" t="s">
        <v>23</v>
      </c>
      <c r="F22" s="25" t="s">
        <v>23</v>
      </c>
      <c r="G22" s="25" t="s">
        <v>23</v>
      </c>
      <c r="H22" s="25" t="s">
        <v>23</v>
      </c>
      <c r="I22" s="70" t="s">
        <v>23</v>
      </c>
      <c r="J22" s="70" t="s">
        <v>23</v>
      </c>
      <c r="K22" s="71">
        <v>1000</v>
      </c>
      <c r="L22" s="71">
        <v>1507.5</v>
      </c>
      <c r="M22" s="70">
        <v>1797.5</v>
      </c>
      <c r="N22" s="70">
        <v>100</v>
      </c>
      <c r="O22" s="72">
        <v>4350</v>
      </c>
      <c r="P22" s="71">
        <v>500</v>
      </c>
      <c r="Q22" s="70">
        <v>0.1</v>
      </c>
      <c r="R22" s="25">
        <v>0.9</v>
      </c>
      <c r="S22" s="70">
        <v>500</v>
      </c>
      <c r="T22" s="25" t="s">
        <v>23</v>
      </c>
      <c r="U22" s="25" t="s">
        <v>23</v>
      </c>
      <c r="V22" s="70" t="s">
        <v>23</v>
      </c>
      <c r="W22" s="70" t="s">
        <v>23</v>
      </c>
      <c r="X22" s="25" t="s">
        <v>23</v>
      </c>
      <c r="Y22" s="25" t="s">
        <v>23</v>
      </c>
      <c r="Z22" s="70"/>
      <c r="AA22" s="70" t="s">
        <v>23</v>
      </c>
      <c r="AB22" s="25" t="s">
        <v>38</v>
      </c>
      <c r="AD22" s="73">
        <f t="shared" si="14"/>
        <v>0</v>
      </c>
      <c r="AE22" s="74">
        <f t="shared" si="15"/>
        <v>0</v>
      </c>
      <c r="AF22" s="75">
        <f t="shared" si="16"/>
        <v>0</v>
      </c>
      <c r="AG22" s="76">
        <f t="shared" si="17"/>
        <v>0</v>
      </c>
      <c r="AH22" s="52" t="str">
        <f t="shared" si="0"/>
        <v>BULLISH</v>
      </c>
      <c r="AI22" s="77">
        <f t="shared" si="18"/>
        <v>4350</v>
      </c>
      <c r="AJ22" s="52" t="str">
        <f t="shared" si="1"/>
        <v>BEARISH</v>
      </c>
      <c r="AK22" s="78">
        <f t="shared" si="19"/>
        <v>0</v>
      </c>
      <c r="AL22" s="51">
        <f t="shared" si="20"/>
        <v>0</v>
      </c>
      <c r="AM22" s="75">
        <f t="shared" si="21"/>
        <v>0</v>
      </c>
      <c r="AN22" s="76">
        <f t="shared" si="22"/>
        <v>0</v>
      </c>
      <c r="AO22" s="25">
        <f t="shared" si="2"/>
        <v>0</v>
      </c>
      <c r="AP22" s="25">
        <f t="shared" si="2"/>
        <v>0</v>
      </c>
      <c r="AQ22" s="25">
        <f t="shared" si="3"/>
        <v>0</v>
      </c>
      <c r="AR22" s="25">
        <f t="shared" si="3"/>
        <v>0</v>
      </c>
      <c r="AS22" s="25">
        <f t="shared" si="4"/>
        <v>0</v>
      </c>
      <c r="AT22" s="25">
        <f t="shared" si="5"/>
        <v>0</v>
      </c>
      <c r="AU22" s="25">
        <f t="shared" si="6"/>
        <v>0</v>
      </c>
      <c r="AV22" s="25">
        <f t="shared" si="7"/>
        <v>0</v>
      </c>
      <c r="AW22" s="25">
        <f t="shared" si="8"/>
        <v>0</v>
      </c>
      <c r="AX22" s="25">
        <f t="shared" si="9"/>
        <v>0</v>
      </c>
      <c r="AY22" s="25" t="str">
        <f t="shared" si="10"/>
        <v>CE4350</v>
      </c>
      <c r="AZ22" s="25" t="str">
        <f t="shared" si="11"/>
        <v>PE4350</v>
      </c>
      <c r="BA22" s="25">
        <f t="shared" si="23"/>
        <v>3</v>
      </c>
      <c r="BB22" s="25">
        <f t="shared" si="24"/>
        <v>-3</v>
      </c>
    </row>
    <row r="23" spans="2:56" ht="18.75" hidden="1">
      <c r="B23" s="25" t="str">
        <f t="shared" si="12"/>
        <v>CE4400</v>
      </c>
      <c r="C23" s="25" t="str">
        <f t="shared" si="13"/>
        <v>PE4400</v>
      </c>
      <c r="E23" s="70">
        <v>115850</v>
      </c>
      <c r="F23" s="70">
        <v>-450</v>
      </c>
      <c r="G23" s="25">
        <v>23</v>
      </c>
      <c r="H23" s="25">
        <v>90.2</v>
      </c>
      <c r="I23" s="70">
        <v>1624.35</v>
      </c>
      <c r="J23" s="70">
        <v>-35.299999999999997</v>
      </c>
      <c r="K23" s="71">
        <v>300</v>
      </c>
      <c r="L23" s="71">
        <v>1614.75</v>
      </c>
      <c r="M23" s="70">
        <v>1625.75</v>
      </c>
      <c r="N23" s="70">
        <v>50</v>
      </c>
      <c r="O23" s="72">
        <v>4400</v>
      </c>
      <c r="P23" s="71">
        <v>1700</v>
      </c>
      <c r="Q23" s="70">
        <v>0.3</v>
      </c>
      <c r="R23" s="25">
        <v>0.4</v>
      </c>
      <c r="S23" s="70">
        <v>500</v>
      </c>
      <c r="T23" s="25">
        <v>-0.25</v>
      </c>
      <c r="U23" s="25">
        <v>0.3</v>
      </c>
      <c r="V23" s="70">
        <v>53.18</v>
      </c>
      <c r="W23" s="70">
        <v>38</v>
      </c>
      <c r="X23" s="70">
        <v>-450</v>
      </c>
      <c r="Y23" s="70">
        <v>5050</v>
      </c>
      <c r="Z23" s="70"/>
      <c r="AA23" s="70">
        <v>-800</v>
      </c>
      <c r="AB23" s="25" t="s">
        <v>38</v>
      </c>
      <c r="AD23" s="73">
        <f t="shared" si="14"/>
        <v>1624.35</v>
      </c>
      <c r="AE23" s="74">
        <f t="shared" si="15"/>
        <v>115850</v>
      </c>
      <c r="AF23" s="75">
        <f t="shared" si="16"/>
        <v>-35.299999999999997</v>
      </c>
      <c r="AG23" s="76">
        <f t="shared" si="17"/>
        <v>-450</v>
      </c>
      <c r="AH23" s="52" t="str">
        <f t="shared" si="0"/>
        <v>LONG UNWINDING</v>
      </c>
      <c r="AI23" s="77">
        <f t="shared" si="18"/>
        <v>4400</v>
      </c>
      <c r="AJ23" s="52" t="str">
        <f t="shared" si="1"/>
        <v>SHORT COVERING</v>
      </c>
      <c r="AK23" s="78">
        <f t="shared" si="19"/>
        <v>0.3</v>
      </c>
      <c r="AL23" s="51">
        <f t="shared" si="20"/>
        <v>5050</v>
      </c>
      <c r="AM23" s="75">
        <f t="shared" si="21"/>
        <v>-0.25</v>
      </c>
      <c r="AN23" s="76">
        <f t="shared" si="22"/>
        <v>-450</v>
      </c>
      <c r="AO23" s="25">
        <f t="shared" si="2"/>
        <v>1659.6499999999999</v>
      </c>
      <c r="AP23" s="25">
        <f t="shared" si="2"/>
        <v>116300</v>
      </c>
      <c r="AQ23" s="25">
        <f t="shared" si="3"/>
        <v>0.55000000000000004</v>
      </c>
      <c r="AR23" s="25">
        <f t="shared" si="3"/>
        <v>5500</v>
      </c>
      <c r="AS23" s="25">
        <f t="shared" si="4"/>
        <v>115850</v>
      </c>
      <c r="AT23" s="25">
        <f t="shared" si="5"/>
        <v>5050</v>
      </c>
      <c r="AU23" s="25">
        <f t="shared" si="6"/>
        <v>116300</v>
      </c>
      <c r="AV23" s="25">
        <f t="shared" si="7"/>
        <v>5500</v>
      </c>
      <c r="AW23" s="25">
        <f t="shared" si="8"/>
        <v>116300</v>
      </c>
      <c r="AX23" s="25">
        <f t="shared" si="9"/>
        <v>5500</v>
      </c>
      <c r="AY23" s="25" t="str">
        <f t="shared" si="10"/>
        <v>CE4400</v>
      </c>
      <c r="AZ23" s="25" t="str">
        <f t="shared" si="11"/>
        <v>PE4400</v>
      </c>
      <c r="BA23" s="25">
        <f t="shared" si="23"/>
        <v>1</v>
      </c>
      <c r="BB23" s="25">
        <f t="shared" si="24"/>
        <v>-1</v>
      </c>
    </row>
    <row r="24" spans="2:56" ht="18.75" hidden="1">
      <c r="B24" s="25" t="str">
        <f t="shared" si="12"/>
        <v>CE4450</v>
      </c>
      <c r="C24" s="25" t="str">
        <f t="shared" si="13"/>
        <v>PE4450</v>
      </c>
      <c r="E24" s="25" t="s">
        <v>23</v>
      </c>
      <c r="F24" s="25" t="s">
        <v>23</v>
      </c>
      <c r="G24" s="25" t="s">
        <v>23</v>
      </c>
      <c r="H24" s="25" t="s">
        <v>23</v>
      </c>
      <c r="I24" s="70" t="s">
        <v>23</v>
      </c>
      <c r="J24" s="70" t="s">
        <v>23</v>
      </c>
      <c r="K24" s="71">
        <v>1000</v>
      </c>
      <c r="L24" s="71">
        <v>1407.5</v>
      </c>
      <c r="M24" s="70">
        <v>1697.5</v>
      </c>
      <c r="N24" s="70">
        <v>100</v>
      </c>
      <c r="O24" s="72">
        <v>4450</v>
      </c>
      <c r="P24" s="71">
        <v>500</v>
      </c>
      <c r="Q24" s="70">
        <v>0.2</v>
      </c>
      <c r="R24" s="25">
        <v>1</v>
      </c>
      <c r="S24" s="70">
        <v>500</v>
      </c>
      <c r="T24" s="25" t="s">
        <v>23</v>
      </c>
      <c r="U24" s="25" t="s">
        <v>23</v>
      </c>
      <c r="V24" s="70" t="s">
        <v>23</v>
      </c>
      <c r="W24" s="70" t="s">
        <v>23</v>
      </c>
      <c r="X24" s="25" t="s">
        <v>23</v>
      </c>
      <c r="Y24" s="25" t="s">
        <v>23</v>
      </c>
      <c r="Z24" s="70"/>
      <c r="AA24" s="70">
        <v>-1600</v>
      </c>
      <c r="AB24" s="25" t="s">
        <v>38</v>
      </c>
      <c r="AD24" s="73">
        <f t="shared" si="14"/>
        <v>0</v>
      </c>
      <c r="AE24" s="74">
        <f t="shared" si="15"/>
        <v>0</v>
      </c>
      <c r="AF24" s="75">
        <f t="shared" si="16"/>
        <v>0</v>
      </c>
      <c r="AG24" s="76">
        <f t="shared" si="17"/>
        <v>0</v>
      </c>
      <c r="AH24" s="79" t="str">
        <f t="shared" si="0"/>
        <v>BULLISH</v>
      </c>
      <c r="AI24" s="77">
        <f t="shared" si="18"/>
        <v>4450</v>
      </c>
      <c r="AJ24" s="79" t="str">
        <f t="shared" si="1"/>
        <v>BEARISH</v>
      </c>
      <c r="AK24" s="78">
        <f t="shared" si="19"/>
        <v>0</v>
      </c>
      <c r="AL24" s="51">
        <f t="shared" si="20"/>
        <v>0</v>
      </c>
      <c r="AM24" s="75">
        <f t="shared" si="21"/>
        <v>0</v>
      </c>
      <c r="AN24" s="76">
        <f t="shared" si="22"/>
        <v>0</v>
      </c>
      <c r="AO24" s="25">
        <f t="shared" si="2"/>
        <v>0</v>
      </c>
      <c r="AP24" s="25">
        <f t="shared" si="2"/>
        <v>0</v>
      </c>
      <c r="AQ24" s="25">
        <f t="shared" si="3"/>
        <v>0</v>
      </c>
      <c r="AR24" s="25">
        <f t="shared" si="3"/>
        <v>0</v>
      </c>
      <c r="AS24" s="25">
        <f t="shared" si="4"/>
        <v>0</v>
      </c>
      <c r="AT24" s="25">
        <f t="shared" si="5"/>
        <v>0</v>
      </c>
      <c r="AU24" s="25">
        <f t="shared" si="6"/>
        <v>0</v>
      </c>
      <c r="AV24" s="25">
        <f t="shared" si="7"/>
        <v>0</v>
      </c>
      <c r="AW24" s="25">
        <f t="shared" si="8"/>
        <v>0</v>
      </c>
      <c r="AX24" s="25">
        <f t="shared" si="9"/>
        <v>0</v>
      </c>
      <c r="AY24" s="25" t="str">
        <f t="shared" si="10"/>
        <v>CE4450</v>
      </c>
      <c r="AZ24" s="25" t="str">
        <f t="shared" si="11"/>
        <v>PE4450</v>
      </c>
      <c r="BA24" s="25">
        <f t="shared" si="23"/>
        <v>3</v>
      </c>
      <c r="BB24" s="25">
        <f t="shared" si="24"/>
        <v>-3</v>
      </c>
      <c r="BD24" s="80"/>
    </row>
    <row r="25" spans="2:56" ht="18.75" hidden="1">
      <c r="B25" s="25" t="str">
        <f t="shared" si="12"/>
        <v>CE4500</v>
      </c>
      <c r="C25" s="25" t="str">
        <f t="shared" si="13"/>
        <v>PE4500</v>
      </c>
      <c r="E25" s="70">
        <v>173900</v>
      </c>
      <c r="F25" s="70">
        <v>-4550</v>
      </c>
      <c r="G25" s="25">
        <v>164</v>
      </c>
      <c r="H25" s="25">
        <v>86.06</v>
      </c>
      <c r="I25" s="70">
        <v>1526.1</v>
      </c>
      <c r="J25" s="70">
        <v>-34.799999999999997</v>
      </c>
      <c r="K25" s="71">
        <v>600</v>
      </c>
      <c r="L25" s="71">
        <v>1517.5</v>
      </c>
      <c r="M25" s="70">
        <v>1525.9</v>
      </c>
      <c r="N25" s="70">
        <v>100</v>
      </c>
      <c r="O25" s="72">
        <v>4500</v>
      </c>
      <c r="P25" s="71">
        <v>8000</v>
      </c>
      <c r="Q25" s="70">
        <v>0.45</v>
      </c>
      <c r="R25" s="25">
        <v>0.55000000000000004</v>
      </c>
      <c r="S25" s="70">
        <v>8600</v>
      </c>
      <c r="T25" s="25">
        <v>-0.05</v>
      </c>
      <c r="U25" s="25">
        <v>0.55000000000000004</v>
      </c>
      <c r="V25" s="70">
        <v>52.63</v>
      </c>
      <c r="W25" s="70">
        <v>317</v>
      </c>
      <c r="X25" s="70">
        <v>950</v>
      </c>
      <c r="Y25" s="70">
        <v>54200</v>
      </c>
      <c r="Z25" s="70"/>
      <c r="AA25" s="70">
        <v>-43050</v>
      </c>
      <c r="AB25" s="25" t="s">
        <v>38</v>
      </c>
      <c r="AD25" s="73">
        <f t="shared" si="14"/>
        <v>1526.1</v>
      </c>
      <c r="AE25" s="74">
        <f t="shared" si="15"/>
        <v>173900</v>
      </c>
      <c r="AF25" s="75">
        <f t="shared" si="16"/>
        <v>-34.799999999999997</v>
      </c>
      <c r="AG25" s="76">
        <f t="shared" si="17"/>
        <v>-4550</v>
      </c>
      <c r="AH25" s="79" t="str">
        <f t="shared" si="0"/>
        <v>LONG UNWINDING</v>
      </c>
      <c r="AI25" s="77">
        <f t="shared" si="18"/>
        <v>4500</v>
      </c>
      <c r="AJ25" s="79" t="str">
        <f t="shared" si="1"/>
        <v>BULLISH</v>
      </c>
      <c r="AK25" s="78">
        <f t="shared" si="19"/>
        <v>0.55000000000000004</v>
      </c>
      <c r="AL25" s="51">
        <f t="shared" si="20"/>
        <v>54200</v>
      </c>
      <c r="AM25" s="75">
        <f t="shared" si="21"/>
        <v>-0.05</v>
      </c>
      <c r="AN25" s="76">
        <f t="shared" si="22"/>
        <v>950</v>
      </c>
      <c r="AO25" s="25">
        <f t="shared" si="2"/>
        <v>1560.8999999999999</v>
      </c>
      <c r="AP25" s="25">
        <f t="shared" si="2"/>
        <v>178450</v>
      </c>
      <c r="AQ25" s="25">
        <f t="shared" si="3"/>
        <v>0.60000000000000009</v>
      </c>
      <c r="AR25" s="25">
        <f t="shared" si="3"/>
        <v>53250</v>
      </c>
      <c r="AS25" s="25">
        <f t="shared" si="4"/>
        <v>0</v>
      </c>
      <c r="AT25" s="25">
        <f t="shared" si="5"/>
        <v>0</v>
      </c>
      <c r="AU25" s="25">
        <f t="shared" si="6"/>
        <v>178450</v>
      </c>
      <c r="AV25" s="25">
        <f t="shared" si="7"/>
        <v>53250</v>
      </c>
      <c r="AW25" s="25">
        <f t="shared" si="8"/>
        <v>178450</v>
      </c>
      <c r="AX25" s="25">
        <f t="shared" si="9"/>
        <v>53250</v>
      </c>
      <c r="AY25" s="25" t="str">
        <f t="shared" si="10"/>
        <v>CE4500</v>
      </c>
      <c r="AZ25" s="25" t="str">
        <f t="shared" si="11"/>
        <v>PE4500</v>
      </c>
      <c r="BA25" s="25">
        <f t="shared" si="23"/>
        <v>1</v>
      </c>
      <c r="BB25" s="25">
        <f t="shared" si="24"/>
        <v>3</v>
      </c>
    </row>
    <row r="26" spans="2:56" ht="18.75" hidden="1">
      <c r="B26" s="25" t="str">
        <f t="shared" si="12"/>
        <v>CE4550</v>
      </c>
      <c r="C26" s="25" t="str">
        <f t="shared" si="13"/>
        <v>PE4550</v>
      </c>
      <c r="E26" s="25" t="s">
        <v>23</v>
      </c>
      <c r="F26" s="25" t="s">
        <v>23</v>
      </c>
      <c r="G26" s="25" t="s">
        <v>23</v>
      </c>
      <c r="H26" s="25" t="s">
        <v>23</v>
      </c>
      <c r="I26" s="70" t="s">
        <v>23</v>
      </c>
      <c r="J26" s="70" t="s">
        <v>23</v>
      </c>
      <c r="K26" s="71">
        <v>1000</v>
      </c>
      <c r="L26" s="71">
        <v>1307.5</v>
      </c>
      <c r="M26" s="70">
        <v>1597.5</v>
      </c>
      <c r="N26" s="70">
        <v>100</v>
      </c>
      <c r="O26" s="72">
        <v>4550</v>
      </c>
      <c r="P26" s="71">
        <v>500</v>
      </c>
      <c r="Q26" s="70">
        <v>0.3</v>
      </c>
      <c r="R26" s="25">
        <v>1</v>
      </c>
      <c r="S26" s="70">
        <v>500</v>
      </c>
      <c r="T26" s="25" t="s">
        <v>23</v>
      </c>
      <c r="U26" s="25" t="s">
        <v>23</v>
      </c>
      <c r="V26" s="70" t="s">
        <v>23</v>
      </c>
      <c r="W26" s="70" t="s">
        <v>23</v>
      </c>
      <c r="X26" s="25" t="s">
        <v>23</v>
      </c>
      <c r="Y26" s="25" t="s">
        <v>23</v>
      </c>
      <c r="Z26" s="70"/>
      <c r="AA26" s="70">
        <v>30950</v>
      </c>
      <c r="AB26" s="25" t="s">
        <v>38</v>
      </c>
      <c r="AD26" s="73">
        <f t="shared" si="14"/>
        <v>0</v>
      </c>
      <c r="AE26" s="74">
        <f t="shared" si="15"/>
        <v>0</v>
      </c>
      <c r="AF26" s="75">
        <f t="shared" si="16"/>
        <v>0</v>
      </c>
      <c r="AG26" s="76">
        <f t="shared" si="17"/>
        <v>0</v>
      </c>
      <c r="AH26" s="79" t="str">
        <f t="shared" si="0"/>
        <v>BULLISH</v>
      </c>
      <c r="AI26" s="77">
        <f t="shared" si="18"/>
        <v>4550</v>
      </c>
      <c r="AJ26" s="79" t="str">
        <f t="shared" si="1"/>
        <v>BEARISH</v>
      </c>
      <c r="AK26" s="78">
        <f t="shared" si="19"/>
        <v>0</v>
      </c>
      <c r="AL26" s="51">
        <f t="shared" si="20"/>
        <v>0</v>
      </c>
      <c r="AM26" s="75">
        <f t="shared" si="21"/>
        <v>0</v>
      </c>
      <c r="AN26" s="76">
        <f t="shared" si="22"/>
        <v>0</v>
      </c>
      <c r="AO26" s="25">
        <f t="shared" si="2"/>
        <v>0</v>
      </c>
      <c r="AP26" s="25">
        <f t="shared" si="2"/>
        <v>0</v>
      </c>
      <c r="AQ26" s="25">
        <f t="shared" si="3"/>
        <v>0</v>
      </c>
      <c r="AR26" s="25">
        <f t="shared" si="3"/>
        <v>0</v>
      </c>
      <c r="AS26" s="25">
        <f t="shared" si="4"/>
        <v>0</v>
      </c>
      <c r="AT26" s="25">
        <f t="shared" si="5"/>
        <v>0</v>
      </c>
      <c r="AU26" s="25">
        <f t="shared" si="6"/>
        <v>0</v>
      </c>
      <c r="AV26" s="25">
        <f t="shared" si="7"/>
        <v>0</v>
      </c>
      <c r="AW26" s="25">
        <f t="shared" si="8"/>
        <v>0</v>
      </c>
      <c r="AX26" s="25">
        <f t="shared" si="9"/>
        <v>0</v>
      </c>
      <c r="AY26" s="25" t="str">
        <f t="shared" si="10"/>
        <v>CE4550</v>
      </c>
      <c r="AZ26" s="25" t="str">
        <f t="shared" si="11"/>
        <v>PE4550</v>
      </c>
      <c r="BA26" s="25">
        <f t="shared" si="23"/>
        <v>3</v>
      </c>
      <c r="BB26" s="25">
        <f t="shared" si="24"/>
        <v>-3</v>
      </c>
      <c r="BC26" s="80"/>
      <c r="BD26" s="80"/>
    </row>
    <row r="27" spans="2:56" ht="18.75" hidden="1">
      <c r="B27" s="25" t="str">
        <f t="shared" si="12"/>
        <v>CE4600</v>
      </c>
      <c r="C27" s="25" t="str">
        <f t="shared" si="13"/>
        <v>PE4600</v>
      </c>
      <c r="E27" s="25">
        <v>200</v>
      </c>
      <c r="F27" s="25" t="s">
        <v>23</v>
      </c>
      <c r="G27" s="25" t="s">
        <v>23</v>
      </c>
      <c r="H27" s="25" t="s">
        <v>23</v>
      </c>
      <c r="I27" s="70">
        <v>1528</v>
      </c>
      <c r="J27" s="70" t="s">
        <v>23</v>
      </c>
      <c r="K27" s="71">
        <v>300</v>
      </c>
      <c r="L27" s="71">
        <v>1402.15</v>
      </c>
      <c r="M27" s="70">
        <v>1453.7</v>
      </c>
      <c r="N27" s="70">
        <v>500</v>
      </c>
      <c r="O27" s="26">
        <v>4600</v>
      </c>
      <c r="P27" s="71">
        <v>1000</v>
      </c>
      <c r="Q27" s="70">
        <v>0.45</v>
      </c>
      <c r="R27" s="25">
        <v>0.7</v>
      </c>
      <c r="S27" s="70">
        <v>700</v>
      </c>
      <c r="T27" s="25" t="s">
        <v>23</v>
      </c>
      <c r="U27" s="25">
        <v>0.35</v>
      </c>
      <c r="V27" s="70" t="s">
        <v>23</v>
      </c>
      <c r="W27" s="70" t="s">
        <v>23</v>
      </c>
      <c r="X27" s="70" t="s">
        <v>23</v>
      </c>
      <c r="Y27" s="70">
        <v>5550</v>
      </c>
      <c r="Z27" s="70"/>
      <c r="AA27" s="70">
        <v>-32700</v>
      </c>
      <c r="AB27" s="25" t="s">
        <v>38</v>
      </c>
      <c r="AD27" s="73">
        <f t="shared" si="14"/>
        <v>1528</v>
      </c>
      <c r="AE27" s="74">
        <f t="shared" si="15"/>
        <v>200</v>
      </c>
      <c r="AF27" s="75">
        <f t="shared" si="16"/>
        <v>0</v>
      </c>
      <c r="AG27" s="76">
        <f t="shared" si="17"/>
        <v>0</v>
      </c>
      <c r="AH27" s="79" t="str">
        <f t="shared" si="0"/>
        <v>BULLISH</v>
      </c>
      <c r="AI27" s="77">
        <f t="shared" si="18"/>
        <v>4600</v>
      </c>
      <c r="AJ27" s="79" t="str">
        <f t="shared" si="1"/>
        <v>BEARISH</v>
      </c>
      <c r="AK27" s="78">
        <f t="shared" si="19"/>
        <v>0.35</v>
      </c>
      <c r="AL27" s="51">
        <f t="shared" si="20"/>
        <v>5550</v>
      </c>
      <c r="AM27" s="75">
        <f t="shared" si="21"/>
        <v>0</v>
      </c>
      <c r="AN27" s="76">
        <f t="shared" si="22"/>
        <v>0</v>
      </c>
      <c r="AO27" s="25">
        <f t="shared" si="2"/>
        <v>1528</v>
      </c>
      <c r="AP27" s="25">
        <f t="shared" si="2"/>
        <v>200</v>
      </c>
      <c r="AQ27" s="25">
        <f t="shared" si="3"/>
        <v>0.35</v>
      </c>
      <c r="AR27" s="25">
        <f t="shared" si="3"/>
        <v>5550</v>
      </c>
      <c r="AS27" s="25">
        <f t="shared" si="4"/>
        <v>200</v>
      </c>
      <c r="AT27" s="25">
        <f t="shared" si="5"/>
        <v>5550</v>
      </c>
      <c r="AU27" s="25">
        <f t="shared" si="6"/>
        <v>200</v>
      </c>
      <c r="AV27" s="25">
        <f t="shared" si="7"/>
        <v>5550</v>
      </c>
      <c r="AW27" s="25">
        <f t="shared" si="8"/>
        <v>200</v>
      </c>
      <c r="AX27" s="25">
        <f t="shared" si="9"/>
        <v>5550</v>
      </c>
      <c r="AY27" s="25" t="str">
        <f t="shared" si="10"/>
        <v>CE4600</v>
      </c>
      <c r="AZ27" s="25" t="str">
        <f t="shared" si="11"/>
        <v>PE4600</v>
      </c>
      <c r="BA27" s="25">
        <f t="shared" si="23"/>
        <v>3</v>
      </c>
      <c r="BB27" s="25">
        <f t="shared" si="24"/>
        <v>-3</v>
      </c>
      <c r="BD27" s="80"/>
    </row>
    <row r="28" spans="2:56" ht="18.75" hidden="1">
      <c r="B28" s="25" t="str">
        <f t="shared" si="12"/>
        <v>CE4650</v>
      </c>
      <c r="C28" s="25" t="str">
        <f t="shared" si="13"/>
        <v>PE4650</v>
      </c>
      <c r="E28" s="25" t="s">
        <v>23</v>
      </c>
      <c r="F28" s="25" t="s">
        <v>23</v>
      </c>
      <c r="G28" s="25" t="s">
        <v>23</v>
      </c>
      <c r="H28" s="25" t="s">
        <v>23</v>
      </c>
      <c r="I28" s="70" t="s">
        <v>23</v>
      </c>
      <c r="J28" s="70" t="s">
        <v>23</v>
      </c>
      <c r="K28" s="70">
        <v>1000</v>
      </c>
      <c r="L28" s="71">
        <v>1213.5</v>
      </c>
      <c r="M28" s="70">
        <v>1510.5</v>
      </c>
      <c r="N28" s="70">
        <v>100</v>
      </c>
      <c r="O28" s="26">
        <v>4650</v>
      </c>
      <c r="P28" s="25">
        <v>500</v>
      </c>
      <c r="Q28" s="70">
        <v>0.3</v>
      </c>
      <c r="R28" s="25">
        <v>1</v>
      </c>
      <c r="S28" s="70">
        <v>500</v>
      </c>
      <c r="T28" s="25" t="s">
        <v>23</v>
      </c>
      <c r="U28" s="25">
        <v>22</v>
      </c>
      <c r="V28" s="70" t="s">
        <v>23</v>
      </c>
      <c r="W28" s="70" t="s">
        <v>23</v>
      </c>
      <c r="X28" s="25" t="s">
        <v>23</v>
      </c>
      <c r="Y28" s="70">
        <v>2000</v>
      </c>
      <c r="Z28" s="70"/>
      <c r="AA28" s="70">
        <v>-15550</v>
      </c>
      <c r="AB28" s="25" t="s">
        <v>38</v>
      </c>
      <c r="AD28" s="73">
        <f t="shared" si="14"/>
        <v>0</v>
      </c>
      <c r="AE28" s="74">
        <f t="shared" si="15"/>
        <v>0</v>
      </c>
      <c r="AF28" s="75">
        <f t="shared" si="16"/>
        <v>0</v>
      </c>
      <c r="AG28" s="76">
        <f t="shared" si="17"/>
        <v>0</v>
      </c>
      <c r="AH28" s="79" t="str">
        <f t="shared" si="0"/>
        <v>BULLISH</v>
      </c>
      <c r="AI28" s="77">
        <f t="shared" si="18"/>
        <v>4650</v>
      </c>
      <c r="AJ28" s="79" t="str">
        <f t="shared" si="1"/>
        <v>BEARISH</v>
      </c>
      <c r="AK28" s="78">
        <f t="shared" si="19"/>
        <v>22</v>
      </c>
      <c r="AL28" s="51">
        <f t="shared" si="20"/>
        <v>2000</v>
      </c>
      <c r="AM28" s="75">
        <f t="shared" si="21"/>
        <v>0</v>
      </c>
      <c r="AN28" s="76">
        <f t="shared" si="22"/>
        <v>0</v>
      </c>
      <c r="AO28" s="25">
        <f t="shared" si="2"/>
        <v>0</v>
      </c>
      <c r="AP28" s="25">
        <f t="shared" si="2"/>
        <v>0</v>
      </c>
      <c r="AQ28" s="25">
        <f t="shared" si="3"/>
        <v>22</v>
      </c>
      <c r="AR28" s="25">
        <f t="shared" si="3"/>
        <v>2000</v>
      </c>
      <c r="AS28" s="25">
        <f t="shared" si="4"/>
        <v>0</v>
      </c>
      <c r="AT28" s="25">
        <f t="shared" si="5"/>
        <v>0</v>
      </c>
      <c r="AU28" s="25">
        <f t="shared" si="6"/>
        <v>0</v>
      </c>
      <c r="AV28" s="25">
        <f t="shared" si="7"/>
        <v>2000</v>
      </c>
      <c r="AW28" s="25">
        <f t="shared" si="8"/>
        <v>0</v>
      </c>
      <c r="AX28" s="25">
        <f t="shared" si="9"/>
        <v>2000</v>
      </c>
      <c r="AY28" s="25" t="str">
        <f t="shared" si="10"/>
        <v>CE4650</v>
      </c>
      <c r="AZ28" s="25" t="str">
        <f t="shared" si="11"/>
        <v>PE4650</v>
      </c>
      <c r="BA28" s="25">
        <f t="shared" si="23"/>
        <v>3</v>
      </c>
      <c r="BB28" s="25">
        <f t="shared" si="24"/>
        <v>-3</v>
      </c>
      <c r="BC28" s="80"/>
      <c r="BD28" s="80"/>
    </row>
    <row r="29" spans="2:56" ht="18.75" hidden="1">
      <c r="B29" s="25" t="str">
        <f t="shared" si="12"/>
        <v>CE4700</v>
      </c>
      <c r="C29" s="25" t="str">
        <f t="shared" si="13"/>
        <v>PE4700</v>
      </c>
      <c r="E29" s="70">
        <v>21150</v>
      </c>
      <c r="F29" s="25" t="s">
        <v>23</v>
      </c>
      <c r="G29" s="25" t="s">
        <v>23</v>
      </c>
      <c r="H29" s="25" t="s">
        <v>23</v>
      </c>
      <c r="I29" s="70">
        <v>1381.35</v>
      </c>
      <c r="J29" s="70" t="s">
        <v>23</v>
      </c>
      <c r="K29" s="70">
        <v>100</v>
      </c>
      <c r="L29" s="71">
        <v>1316.7</v>
      </c>
      <c r="M29" s="70">
        <v>1323.35</v>
      </c>
      <c r="N29" s="70">
        <v>100</v>
      </c>
      <c r="O29" s="26">
        <v>4700</v>
      </c>
      <c r="P29" s="25">
        <v>500</v>
      </c>
      <c r="Q29" s="70">
        <v>0.5</v>
      </c>
      <c r="R29" s="25">
        <v>0.7</v>
      </c>
      <c r="S29" s="70">
        <v>100</v>
      </c>
      <c r="T29" s="25" t="s">
        <v>23</v>
      </c>
      <c r="U29" s="25">
        <v>0.55000000000000004</v>
      </c>
      <c r="V29" s="70" t="s">
        <v>23</v>
      </c>
      <c r="W29" s="70" t="s">
        <v>23</v>
      </c>
      <c r="X29" s="25" t="s">
        <v>23</v>
      </c>
      <c r="Y29" s="70">
        <v>23000</v>
      </c>
      <c r="Z29" s="70"/>
      <c r="AA29" s="70">
        <v>-895950</v>
      </c>
      <c r="AB29" s="25" t="s">
        <v>38</v>
      </c>
      <c r="AD29" s="73">
        <f t="shared" si="14"/>
        <v>1381.35</v>
      </c>
      <c r="AE29" s="74">
        <f t="shared" si="15"/>
        <v>21150</v>
      </c>
      <c r="AF29" s="75">
        <f t="shared" si="16"/>
        <v>0</v>
      </c>
      <c r="AG29" s="76">
        <f t="shared" si="17"/>
        <v>0</v>
      </c>
      <c r="AH29" s="81" t="str">
        <f t="shared" si="0"/>
        <v>BULLISH</v>
      </c>
      <c r="AI29" s="77">
        <f t="shared" si="18"/>
        <v>4700</v>
      </c>
      <c r="AJ29" s="81" t="str">
        <f t="shared" si="1"/>
        <v>BEARISH</v>
      </c>
      <c r="AK29" s="78">
        <f t="shared" si="19"/>
        <v>0.55000000000000004</v>
      </c>
      <c r="AL29" s="51">
        <f t="shared" si="20"/>
        <v>23000</v>
      </c>
      <c r="AM29" s="75">
        <f t="shared" si="21"/>
        <v>0</v>
      </c>
      <c r="AN29" s="76">
        <f t="shared" si="22"/>
        <v>0</v>
      </c>
      <c r="AO29" s="82">
        <f t="shared" si="2"/>
        <v>1381.35</v>
      </c>
      <c r="AP29" s="82">
        <f t="shared" si="2"/>
        <v>21150</v>
      </c>
      <c r="AQ29" s="82">
        <f t="shared" si="3"/>
        <v>0.55000000000000004</v>
      </c>
      <c r="AR29" s="82">
        <f t="shared" si="3"/>
        <v>23000</v>
      </c>
      <c r="AS29" s="25">
        <f t="shared" si="4"/>
        <v>0</v>
      </c>
      <c r="AT29" s="25">
        <f t="shared" si="5"/>
        <v>23000</v>
      </c>
      <c r="AU29" s="82">
        <f t="shared" si="6"/>
        <v>21150</v>
      </c>
      <c r="AV29" s="82">
        <f t="shared" si="7"/>
        <v>23000</v>
      </c>
      <c r="AW29" s="82">
        <f t="shared" si="8"/>
        <v>21150</v>
      </c>
      <c r="AX29" s="82">
        <f t="shared" si="9"/>
        <v>23000</v>
      </c>
      <c r="AY29" s="82" t="str">
        <f t="shared" si="10"/>
        <v>CE4700</v>
      </c>
      <c r="AZ29" s="82" t="str">
        <f t="shared" si="11"/>
        <v>PE4700</v>
      </c>
      <c r="BA29" s="82">
        <f t="shared" si="23"/>
        <v>3</v>
      </c>
      <c r="BB29" s="82">
        <f t="shared" si="24"/>
        <v>-3</v>
      </c>
      <c r="BC29" s="82"/>
    </row>
    <row r="30" spans="2:56" ht="18.75" hidden="1">
      <c r="B30" s="25" t="str">
        <f t="shared" si="12"/>
        <v>CE4750</v>
      </c>
      <c r="C30" s="25" t="str">
        <f t="shared" si="13"/>
        <v>PE4750</v>
      </c>
      <c r="E30" s="25" t="s">
        <v>23</v>
      </c>
      <c r="F30" s="25" t="s">
        <v>23</v>
      </c>
      <c r="G30" s="25" t="s">
        <v>23</v>
      </c>
      <c r="H30" s="25" t="s">
        <v>23</v>
      </c>
      <c r="I30" s="70" t="s">
        <v>23</v>
      </c>
      <c r="J30" s="70" t="s">
        <v>23</v>
      </c>
      <c r="K30" s="70">
        <v>1000</v>
      </c>
      <c r="L30" s="71">
        <v>1119.5</v>
      </c>
      <c r="M30" s="70">
        <v>1415</v>
      </c>
      <c r="N30" s="70">
        <v>100</v>
      </c>
      <c r="O30" s="26">
        <v>4750</v>
      </c>
      <c r="P30" s="25">
        <v>500</v>
      </c>
      <c r="Q30" s="70">
        <v>0.3</v>
      </c>
      <c r="R30" s="25">
        <v>1</v>
      </c>
      <c r="S30" s="70">
        <v>500</v>
      </c>
      <c r="T30" s="25" t="s">
        <v>23</v>
      </c>
      <c r="U30" s="25" t="s">
        <v>23</v>
      </c>
      <c r="V30" s="70" t="s">
        <v>23</v>
      </c>
      <c r="W30" s="70" t="s">
        <v>23</v>
      </c>
      <c r="X30" s="25" t="s">
        <v>23</v>
      </c>
      <c r="Y30" s="25" t="s">
        <v>23</v>
      </c>
      <c r="Z30" s="70"/>
      <c r="AA30" s="70">
        <v>408000</v>
      </c>
      <c r="AB30" s="25" t="s">
        <v>38</v>
      </c>
      <c r="AD30" s="73">
        <f t="shared" si="14"/>
        <v>0</v>
      </c>
      <c r="AE30" s="74">
        <f t="shared" si="15"/>
        <v>0</v>
      </c>
      <c r="AF30" s="75">
        <f t="shared" si="16"/>
        <v>0</v>
      </c>
      <c r="AG30" s="76">
        <f t="shared" si="17"/>
        <v>0</v>
      </c>
      <c r="AH30" s="81" t="str">
        <f t="shared" si="0"/>
        <v>BULLISH</v>
      </c>
      <c r="AI30" s="77">
        <f t="shared" si="18"/>
        <v>4750</v>
      </c>
      <c r="AJ30" s="81" t="str">
        <f t="shared" si="1"/>
        <v>BEARISH</v>
      </c>
      <c r="AK30" s="78">
        <f t="shared" si="19"/>
        <v>0</v>
      </c>
      <c r="AL30" s="51">
        <f t="shared" si="20"/>
        <v>0</v>
      </c>
      <c r="AM30" s="75">
        <f t="shared" si="21"/>
        <v>0</v>
      </c>
      <c r="AN30" s="76">
        <f t="shared" si="22"/>
        <v>0</v>
      </c>
      <c r="AO30" s="82">
        <f t="shared" si="2"/>
        <v>0</v>
      </c>
      <c r="AP30" s="82">
        <f t="shared" si="2"/>
        <v>0</v>
      </c>
      <c r="AQ30" s="82">
        <f t="shared" si="3"/>
        <v>0</v>
      </c>
      <c r="AR30" s="82">
        <f t="shared" si="3"/>
        <v>0</v>
      </c>
      <c r="AS30" s="25">
        <f t="shared" si="4"/>
        <v>0</v>
      </c>
      <c r="AT30" s="25">
        <f t="shared" si="5"/>
        <v>0</v>
      </c>
      <c r="AU30" s="82">
        <f t="shared" si="6"/>
        <v>0</v>
      </c>
      <c r="AV30" s="82">
        <f t="shared" si="7"/>
        <v>0</v>
      </c>
      <c r="AW30" s="82">
        <f t="shared" si="8"/>
        <v>0</v>
      </c>
      <c r="AX30" s="82">
        <f t="shared" si="9"/>
        <v>0</v>
      </c>
      <c r="AY30" s="82" t="str">
        <f t="shared" si="10"/>
        <v>CE4750</v>
      </c>
      <c r="AZ30" s="82" t="str">
        <f t="shared" si="11"/>
        <v>PE4750</v>
      </c>
      <c r="BA30" s="82">
        <f t="shared" si="23"/>
        <v>3</v>
      </c>
      <c r="BB30" s="82">
        <f t="shared" si="24"/>
        <v>-3</v>
      </c>
      <c r="BC30" s="83"/>
      <c r="BD30" s="80"/>
    </row>
    <row r="31" spans="2:56" ht="18.75" hidden="1">
      <c r="B31" s="25" t="str">
        <f t="shared" si="12"/>
        <v>CE4800</v>
      </c>
      <c r="C31" s="25" t="str">
        <f t="shared" si="13"/>
        <v>PE4800</v>
      </c>
      <c r="E31" s="70">
        <v>15450</v>
      </c>
      <c r="F31" s="25">
        <v>-50</v>
      </c>
      <c r="G31" s="25">
        <v>5</v>
      </c>
      <c r="H31" s="25">
        <v>62.78</v>
      </c>
      <c r="I31" s="70">
        <v>1219.7</v>
      </c>
      <c r="J31" s="70">
        <v>-55.3</v>
      </c>
      <c r="K31" s="70">
        <v>350</v>
      </c>
      <c r="L31" s="71">
        <v>1219.1500000000001</v>
      </c>
      <c r="M31" s="70">
        <v>1223.2</v>
      </c>
      <c r="N31" s="70">
        <v>250</v>
      </c>
      <c r="O31" s="26">
        <v>4800</v>
      </c>
      <c r="P31" s="70">
        <v>900</v>
      </c>
      <c r="Q31" s="70">
        <v>0.6</v>
      </c>
      <c r="R31" s="25">
        <v>0.65</v>
      </c>
      <c r="S31" s="70">
        <v>1200</v>
      </c>
      <c r="T31" s="25">
        <v>-0.05</v>
      </c>
      <c r="U31" s="25">
        <v>0.65</v>
      </c>
      <c r="V31" s="70">
        <v>42.59</v>
      </c>
      <c r="W31" s="70">
        <v>24</v>
      </c>
      <c r="X31" s="25">
        <v>-950</v>
      </c>
      <c r="Y31" s="70">
        <v>66050</v>
      </c>
      <c r="Z31" s="70"/>
      <c r="AA31" s="70">
        <v>-104600</v>
      </c>
      <c r="AB31" s="25" t="s">
        <v>38</v>
      </c>
      <c r="AD31" s="73">
        <f t="shared" si="14"/>
        <v>1219.7</v>
      </c>
      <c r="AE31" s="74">
        <f t="shared" si="15"/>
        <v>15450</v>
      </c>
      <c r="AF31" s="75">
        <f t="shared" si="16"/>
        <v>-55.3</v>
      </c>
      <c r="AG31" s="76">
        <f t="shared" si="17"/>
        <v>-50</v>
      </c>
      <c r="AH31" s="81" t="str">
        <f t="shared" si="0"/>
        <v>LONG UNWINDING</v>
      </c>
      <c r="AI31" s="77">
        <f t="shared" si="18"/>
        <v>4800</v>
      </c>
      <c r="AJ31" s="81" t="str">
        <f t="shared" si="1"/>
        <v>SHORT COVERING</v>
      </c>
      <c r="AK31" s="78">
        <f t="shared" si="19"/>
        <v>0.65</v>
      </c>
      <c r="AL31" s="51">
        <f t="shared" si="20"/>
        <v>66050</v>
      </c>
      <c r="AM31" s="75">
        <f t="shared" si="21"/>
        <v>-0.05</v>
      </c>
      <c r="AN31" s="76">
        <f t="shared" si="22"/>
        <v>-950</v>
      </c>
      <c r="AO31" s="82">
        <f t="shared" si="2"/>
        <v>1275</v>
      </c>
      <c r="AP31" s="82">
        <f t="shared" si="2"/>
        <v>15500</v>
      </c>
      <c r="AQ31" s="82">
        <f t="shared" si="3"/>
        <v>0.70000000000000007</v>
      </c>
      <c r="AR31" s="82">
        <f t="shared" si="3"/>
        <v>67000</v>
      </c>
      <c r="AS31" s="25">
        <f t="shared" si="4"/>
        <v>15450</v>
      </c>
      <c r="AT31" s="25">
        <f t="shared" si="5"/>
        <v>0</v>
      </c>
      <c r="AU31" s="82">
        <f t="shared" si="6"/>
        <v>15500</v>
      </c>
      <c r="AV31" s="82">
        <f t="shared" si="7"/>
        <v>67000</v>
      </c>
      <c r="AW31" s="82">
        <f t="shared" si="8"/>
        <v>15500</v>
      </c>
      <c r="AX31" s="82">
        <f t="shared" si="9"/>
        <v>67000</v>
      </c>
      <c r="AY31" s="82" t="str">
        <f t="shared" si="10"/>
        <v>CE4800</v>
      </c>
      <c r="AZ31" s="82" t="str">
        <f t="shared" si="11"/>
        <v>PE4800</v>
      </c>
      <c r="BA31" s="82">
        <f t="shared" si="23"/>
        <v>1</v>
      </c>
      <c r="BB31" s="82">
        <f t="shared" si="24"/>
        <v>-1</v>
      </c>
      <c r="BC31" s="82"/>
    </row>
    <row r="32" spans="2:56" ht="18.75" hidden="1">
      <c r="B32" s="25" t="str">
        <f t="shared" si="12"/>
        <v>CE4850</v>
      </c>
      <c r="C32" s="25" t="str">
        <f t="shared" si="13"/>
        <v>PE4850</v>
      </c>
      <c r="E32" s="25" t="s">
        <v>23</v>
      </c>
      <c r="F32" s="25" t="s">
        <v>23</v>
      </c>
      <c r="G32" s="25" t="s">
        <v>23</v>
      </c>
      <c r="H32" s="25" t="s">
        <v>23</v>
      </c>
      <c r="I32" s="70" t="s">
        <v>23</v>
      </c>
      <c r="J32" s="70" t="s">
        <v>23</v>
      </c>
      <c r="K32" s="70">
        <v>1000</v>
      </c>
      <c r="L32" s="71">
        <v>1025.5</v>
      </c>
      <c r="M32" s="70">
        <v>1315</v>
      </c>
      <c r="N32" s="70">
        <v>100</v>
      </c>
      <c r="O32" s="26">
        <v>4850</v>
      </c>
      <c r="P32" s="25">
        <v>500</v>
      </c>
      <c r="Q32" s="70">
        <v>0.3</v>
      </c>
      <c r="R32" s="25">
        <v>1</v>
      </c>
      <c r="S32" s="70">
        <v>500</v>
      </c>
      <c r="T32" s="25" t="s">
        <v>23</v>
      </c>
      <c r="U32" s="71" t="s">
        <v>23</v>
      </c>
      <c r="V32" s="70" t="s">
        <v>23</v>
      </c>
      <c r="W32" s="70" t="s">
        <v>23</v>
      </c>
      <c r="X32" s="25" t="s">
        <v>23</v>
      </c>
      <c r="Y32" s="71" t="s">
        <v>23</v>
      </c>
      <c r="Z32" s="70"/>
      <c r="AA32" s="70">
        <v>129650</v>
      </c>
      <c r="AB32" s="25" t="s">
        <v>38</v>
      </c>
      <c r="AD32" s="73">
        <f t="shared" si="14"/>
        <v>0</v>
      </c>
      <c r="AE32" s="74">
        <f t="shared" si="15"/>
        <v>0</v>
      </c>
      <c r="AF32" s="75">
        <f t="shared" si="16"/>
        <v>0</v>
      </c>
      <c r="AG32" s="76">
        <f t="shared" si="17"/>
        <v>0</v>
      </c>
      <c r="AH32" s="81" t="str">
        <f t="shared" si="0"/>
        <v>BULLISH</v>
      </c>
      <c r="AI32" s="77">
        <f t="shared" si="18"/>
        <v>4850</v>
      </c>
      <c r="AJ32" s="81" t="str">
        <f t="shared" si="1"/>
        <v>BEARISH</v>
      </c>
      <c r="AK32" s="78">
        <f t="shared" si="19"/>
        <v>0</v>
      </c>
      <c r="AL32" s="51">
        <f t="shared" si="20"/>
        <v>0</v>
      </c>
      <c r="AM32" s="75">
        <f t="shared" si="21"/>
        <v>0</v>
      </c>
      <c r="AN32" s="76">
        <f t="shared" si="22"/>
        <v>0</v>
      </c>
      <c r="AO32" s="82">
        <f t="shared" si="2"/>
        <v>0</v>
      </c>
      <c r="AP32" s="82">
        <f t="shared" si="2"/>
        <v>0</v>
      </c>
      <c r="AQ32" s="82">
        <f t="shared" si="3"/>
        <v>0</v>
      </c>
      <c r="AR32" s="82">
        <f t="shared" si="3"/>
        <v>0</v>
      </c>
      <c r="AS32" s="25">
        <f t="shared" si="4"/>
        <v>0</v>
      </c>
      <c r="AT32" s="25">
        <f t="shared" si="5"/>
        <v>0</v>
      </c>
      <c r="AU32" s="82">
        <f t="shared" si="6"/>
        <v>0</v>
      </c>
      <c r="AV32" s="82">
        <f t="shared" si="7"/>
        <v>0</v>
      </c>
      <c r="AW32" s="82">
        <f t="shared" si="8"/>
        <v>0</v>
      </c>
      <c r="AX32" s="82">
        <f t="shared" si="9"/>
        <v>0</v>
      </c>
      <c r="AY32" s="82" t="str">
        <f t="shared" si="10"/>
        <v>CE4850</v>
      </c>
      <c r="AZ32" s="82" t="str">
        <f t="shared" si="11"/>
        <v>PE4850</v>
      </c>
      <c r="BA32" s="82">
        <f t="shared" si="23"/>
        <v>3</v>
      </c>
      <c r="BB32" s="82">
        <f t="shared" si="24"/>
        <v>-3</v>
      </c>
      <c r="BC32" s="82"/>
    </row>
    <row r="33" spans="2:55" ht="18.75" hidden="1">
      <c r="B33" s="25" t="str">
        <f t="shared" si="12"/>
        <v>CE4900</v>
      </c>
      <c r="C33" s="25" t="str">
        <f t="shared" si="13"/>
        <v>PE4900</v>
      </c>
      <c r="E33" s="70">
        <v>46800</v>
      </c>
      <c r="F33" s="25">
        <v>-300</v>
      </c>
      <c r="G33" s="25">
        <v>29</v>
      </c>
      <c r="H33" s="25">
        <v>60.73</v>
      </c>
      <c r="I33" s="70">
        <v>1122.95</v>
      </c>
      <c r="J33" s="70">
        <v>-39.15</v>
      </c>
      <c r="K33" s="70">
        <v>50</v>
      </c>
      <c r="L33" s="71">
        <v>1121.8499999999999</v>
      </c>
      <c r="M33" s="70">
        <v>1124.1500000000001</v>
      </c>
      <c r="N33" s="70">
        <v>100</v>
      </c>
      <c r="O33" s="26">
        <v>4900</v>
      </c>
      <c r="P33" s="70">
        <v>50</v>
      </c>
      <c r="Q33" s="70">
        <v>0.65</v>
      </c>
      <c r="R33" s="25">
        <v>0.7</v>
      </c>
      <c r="S33" s="70">
        <v>2450</v>
      </c>
      <c r="T33" s="71">
        <v>-0.1</v>
      </c>
      <c r="U33" s="71">
        <v>0.65</v>
      </c>
      <c r="V33" s="70">
        <v>39.049999999999997</v>
      </c>
      <c r="W33" s="70">
        <v>88</v>
      </c>
      <c r="X33" s="25">
        <v>350</v>
      </c>
      <c r="Y33" s="71">
        <v>46950</v>
      </c>
      <c r="Z33" s="70"/>
      <c r="AA33" s="70">
        <v>-83450</v>
      </c>
      <c r="AB33" s="25" t="s">
        <v>38</v>
      </c>
      <c r="AD33" s="73">
        <f t="shared" si="14"/>
        <v>1122.95</v>
      </c>
      <c r="AE33" s="74">
        <f t="shared" si="15"/>
        <v>46800</v>
      </c>
      <c r="AF33" s="75">
        <f t="shared" si="16"/>
        <v>-39.15</v>
      </c>
      <c r="AG33" s="76">
        <f t="shared" si="17"/>
        <v>-300</v>
      </c>
      <c r="AH33" s="81" t="str">
        <f t="shared" si="0"/>
        <v>LONG UNWINDING</v>
      </c>
      <c r="AI33" s="77">
        <f t="shared" si="18"/>
        <v>4900</v>
      </c>
      <c r="AJ33" s="81" t="str">
        <f t="shared" si="1"/>
        <v>BULLISH</v>
      </c>
      <c r="AK33" s="78">
        <f t="shared" si="19"/>
        <v>0.65</v>
      </c>
      <c r="AL33" s="51">
        <f t="shared" si="20"/>
        <v>46950</v>
      </c>
      <c r="AM33" s="75">
        <f t="shared" si="21"/>
        <v>-0.1</v>
      </c>
      <c r="AN33" s="76">
        <f t="shared" si="22"/>
        <v>350</v>
      </c>
      <c r="AO33" s="82">
        <f t="shared" si="2"/>
        <v>1162.1000000000001</v>
      </c>
      <c r="AP33" s="82">
        <f t="shared" si="2"/>
        <v>47100</v>
      </c>
      <c r="AQ33" s="82">
        <f t="shared" si="3"/>
        <v>0.75</v>
      </c>
      <c r="AR33" s="82">
        <f t="shared" si="3"/>
        <v>46600</v>
      </c>
      <c r="AS33" s="25">
        <f t="shared" si="4"/>
        <v>46800</v>
      </c>
      <c r="AT33" s="25">
        <f t="shared" si="5"/>
        <v>46950</v>
      </c>
      <c r="AU33" s="82">
        <f t="shared" si="6"/>
        <v>47100</v>
      </c>
      <c r="AV33" s="82">
        <f t="shared" si="7"/>
        <v>46600</v>
      </c>
      <c r="AW33" s="82">
        <f t="shared" si="8"/>
        <v>47100</v>
      </c>
      <c r="AX33" s="82">
        <f t="shared" si="9"/>
        <v>46600</v>
      </c>
      <c r="AY33" s="82" t="str">
        <f t="shared" si="10"/>
        <v>CE4900</v>
      </c>
      <c r="AZ33" s="82" t="str">
        <f t="shared" si="11"/>
        <v>PE4900</v>
      </c>
      <c r="BA33" s="82">
        <f t="shared" si="23"/>
        <v>1</v>
      </c>
      <c r="BB33" s="82">
        <f t="shared" si="24"/>
        <v>3</v>
      </c>
      <c r="BC33" s="82"/>
    </row>
    <row r="34" spans="2:55" ht="18.75" hidden="1">
      <c r="B34" s="25" t="str">
        <f t="shared" si="12"/>
        <v>CE4950</v>
      </c>
      <c r="C34" s="25" t="str">
        <f t="shared" si="13"/>
        <v>PE4950</v>
      </c>
      <c r="E34" s="25" t="s">
        <v>23</v>
      </c>
      <c r="F34" s="25" t="s">
        <v>23</v>
      </c>
      <c r="G34" s="25" t="s">
        <v>23</v>
      </c>
      <c r="H34" s="25" t="s">
        <v>23</v>
      </c>
      <c r="I34" s="70" t="s">
        <v>23</v>
      </c>
      <c r="J34" s="70" t="s">
        <v>23</v>
      </c>
      <c r="K34" s="70">
        <v>1000</v>
      </c>
      <c r="L34" s="71">
        <v>926.5</v>
      </c>
      <c r="M34" s="70">
        <v>1218</v>
      </c>
      <c r="N34" s="70">
        <v>100</v>
      </c>
      <c r="O34" s="26">
        <v>4950</v>
      </c>
      <c r="P34" s="70">
        <v>500</v>
      </c>
      <c r="Q34" s="70">
        <v>0.3</v>
      </c>
      <c r="R34" s="25">
        <v>1.5</v>
      </c>
      <c r="S34" s="70">
        <v>500</v>
      </c>
      <c r="T34" s="71" t="s">
        <v>23</v>
      </c>
      <c r="U34" s="71" t="s">
        <v>23</v>
      </c>
      <c r="V34" s="70" t="s">
        <v>23</v>
      </c>
      <c r="W34" s="70" t="s">
        <v>23</v>
      </c>
      <c r="X34" s="25" t="s">
        <v>23</v>
      </c>
      <c r="Y34" s="71" t="s">
        <v>23</v>
      </c>
      <c r="Z34" s="70"/>
      <c r="AA34" s="70">
        <v>208100</v>
      </c>
      <c r="AB34" s="25" t="s">
        <v>38</v>
      </c>
      <c r="AD34" s="73">
        <f t="shared" si="14"/>
        <v>0</v>
      </c>
      <c r="AE34" s="74">
        <f t="shared" si="15"/>
        <v>0</v>
      </c>
      <c r="AF34" s="75">
        <f t="shared" si="16"/>
        <v>0</v>
      </c>
      <c r="AG34" s="76">
        <f t="shared" si="17"/>
        <v>0</v>
      </c>
      <c r="AH34" s="81" t="str">
        <f t="shared" si="0"/>
        <v>BULLISH</v>
      </c>
      <c r="AI34" s="77">
        <f t="shared" si="18"/>
        <v>4950</v>
      </c>
      <c r="AJ34" s="81" t="str">
        <f t="shared" si="1"/>
        <v>BEARISH</v>
      </c>
      <c r="AK34" s="78">
        <f t="shared" si="19"/>
        <v>0</v>
      </c>
      <c r="AL34" s="51">
        <f t="shared" si="20"/>
        <v>0</v>
      </c>
      <c r="AM34" s="75">
        <f t="shared" si="21"/>
        <v>0</v>
      </c>
      <c r="AN34" s="76">
        <f t="shared" si="22"/>
        <v>0</v>
      </c>
      <c r="AO34" s="82">
        <f t="shared" si="2"/>
        <v>0</v>
      </c>
      <c r="AP34" s="82">
        <f t="shared" si="2"/>
        <v>0</v>
      </c>
      <c r="AQ34" s="82">
        <f t="shared" si="3"/>
        <v>0</v>
      </c>
      <c r="AR34" s="82">
        <f t="shared" si="3"/>
        <v>0</v>
      </c>
      <c r="AS34" s="25">
        <f t="shared" si="4"/>
        <v>0</v>
      </c>
      <c r="AT34" s="25">
        <f t="shared" si="5"/>
        <v>0</v>
      </c>
      <c r="AU34" s="82">
        <f t="shared" si="6"/>
        <v>0</v>
      </c>
      <c r="AV34" s="82">
        <f t="shared" si="7"/>
        <v>0</v>
      </c>
      <c r="AW34" s="82">
        <f t="shared" si="8"/>
        <v>0</v>
      </c>
      <c r="AX34" s="82">
        <f t="shared" si="9"/>
        <v>0</v>
      </c>
      <c r="AY34" s="82" t="str">
        <f t="shared" si="10"/>
        <v>CE4950</v>
      </c>
      <c r="AZ34" s="82" t="str">
        <f t="shared" si="11"/>
        <v>PE4950</v>
      </c>
      <c r="BA34" s="82">
        <f t="shared" si="23"/>
        <v>3</v>
      </c>
      <c r="BB34" s="82">
        <f t="shared" si="24"/>
        <v>-3</v>
      </c>
      <c r="BC34" s="82"/>
    </row>
    <row r="35" spans="2:55" ht="18.75" hidden="1">
      <c r="B35" s="25" t="str">
        <f t="shared" si="12"/>
        <v>CE5000</v>
      </c>
      <c r="C35" s="25" t="str">
        <f t="shared" si="13"/>
        <v>PE5000</v>
      </c>
      <c r="E35" s="70">
        <v>617300</v>
      </c>
      <c r="F35" s="70">
        <v>-12400</v>
      </c>
      <c r="G35" s="25">
        <v>697</v>
      </c>
      <c r="H35" s="25">
        <v>57.15</v>
      </c>
      <c r="I35" s="70">
        <v>1025</v>
      </c>
      <c r="J35" s="70">
        <v>-35.35</v>
      </c>
      <c r="K35" s="70">
        <v>50</v>
      </c>
      <c r="L35" s="71">
        <v>1022.55</v>
      </c>
      <c r="M35" s="70">
        <v>1025.8499999999999</v>
      </c>
      <c r="N35" s="70">
        <v>250</v>
      </c>
      <c r="O35" s="26">
        <v>5000</v>
      </c>
      <c r="P35" s="70">
        <v>1300</v>
      </c>
      <c r="Q35" s="70">
        <v>0.75</v>
      </c>
      <c r="R35" s="25">
        <v>0.8</v>
      </c>
      <c r="S35" s="70">
        <v>750</v>
      </c>
      <c r="T35" s="71">
        <v>-0.2</v>
      </c>
      <c r="U35" s="71">
        <v>0.8</v>
      </c>
      <c r="V35" s="70">
        <v>36.4</v>
      </c>
      <c r="W35" s="70">
        <v>1017</v>
      </c>
      <c r="X35" s="70">
        <v>700</v>
      </c>
      <c r="Y35" s="71">
        <v>308950</v>
      </c>
      <c r="Z35" s="70"/>
      <c r="AA35" s="70">
        <v>688700</v>
      </c>
      <c r="AB35" s="25" t="s">
        <v>38</v>
      </c>
      <c r="AD35" s="73">
        <f t="shared" si="14"/>
        <v>1025</v>
      </c>
      <c r="AE35" s="74">
        <f t="shared" si="15"/>
        <v>617300</v>
      </c>
      <c r="AF35" s="75">
        <f t="shared" si="16"/>
        <v>-35.35</v>
      </c>
      <c r="AG35" s="76">
        <f t="shared" si="17"/>
        <v>-12400</v>
      </c>
      <c r="AH35" s="81" t="str">
        <f t="shared" si="0"/>
        <v>LONG UNWINDING</v>
      </c>
      <c r="AI35" s="77">
        <f t="shared" si="18"/>
        <v>5000</v>
      </c>
      <c r="AJ35" s="81" t="str">
        <f t="shared" si="1"/>
        <v>BULLISH</v>
      </c>
      <c r="AK35" s="78">
        <f t="shared" si="19"/>
        <v>0.8</v>
      </c>
      <c r="AL35" s="51">
        <f t="shared" si="20"/>
        <v>308950</v>
      </c>
      <c r="AM35" s="75">
        <f t="shared" si="21"/>
        <v>-0.2</v>
      </c>
      <c r="AN35" s="76">
        <f t="shared" si="22"/>
        <v>700</v>
      </c>
      <c r="AO35" s="82">
        <f t="shared" si="2"/>
        <v>1060.3499999999999</v>
      </c>
      <c r="AP35" s="82">
        <f t="shared" si="2"/>
        <v>629700</v>
      </c>
      <c r="AQ35" s="82">
        <f t="shared" si="3"/>
        <v>1</v>
      </c>
      <c r="AR35" s="82">
        <f t="shared" si="3"/>
        <v>308250</v>
      </c>
      <c r="AS35" s="25">
        <f t="shared" si="4"/>
        <v>0</v>
      </c>
      <c r="AT35" s="25">
        <f t="shared" si="5"/>
        <v>0</v>
      </c>
      <c r="AU35" s="82">
        <f t="shared" si="6"/>
        <v>629700</v>
      </c>
      <c r="AV35" s="82">
        <f t="shared" si="7"/>
        <v>308250</v>
      </c>
      <c r="AW35" s="82">
        <f t="shared" si="8"/>
        <v>629700</v>
      </c>
      <c r="AX35" s="82">
        <f t="shared" si="9"/>
        <v>308250</v>
      </c>
      <c r="AY35" s="82" t="str">
        <f t="shared" si="10"/>
        <v>CE5000</v>
      </c>
      <c r="AZ35" s="82" t="str">
        <f t="shared" si="11"/>
        <v>PE5000</v>
      </c>
      <c r="BA35" s="82">
        <f t="shared" si="23"/>
        <v>1</v>
      </c>
      <c r="BB35" s="82">
        <f t="shared" si="24"/>
        <v>3</v>
      </c>
      <c r="BC35" s="82"/>
    </row>
    <row r="36" spans="2:55" ht="18.75" hidden="1">
      <c r="B36" s="25" t="str">
        <f t="shared" si="12"/>
        <v>CE5050</v>
      </c>
      <c r="C36" s="25" t="str">
        <f t="shared" si="13"/>
        <v>PE5050</v>
      </c>
      <c r="E36" s="25">
        <v>50</v>
      </c>
      <c r="F36" s="25" t="s">
        <v>23</v>
      </c>
      <c r="G36" s="25" t="s">
        <v>23</v>
      </c>
      <c r="H36" s="25" t="s">
        <v>23</v>
      </c>
      <c r="I36" s="70">
        <v>1180</v>
      </c>
      <c r="J36" s="70" t="s">
        <v>23</v>
      </c>
      <c r="K36" s="70">
        <v>100</v>
      </c>
      <c r="L36" s="71">
        <v>900.5</v>
      </c>
      <c r="M36" s="70">
        <v>1120.5</v>
      </c>
      <c r="N36" s="70">
        <v>100</v>
      </c>
      <c r="O36" s="26">
        <v>5050</v>
      </c>
      <c r="P36" s="70">
        <v>500</v>
      </c>
      <c r="Q36" s="70">
        <v>0.3</v>
      </c>
      <c r="R36" s="25">
        <v>1.5</v>
      </c>
      <c r="S36" s="70">
        <v>500</v>
      </c>
      <c r="T36" s="71" t="s">
        <v>23</v>
      </c>
      <c r="U36" s="71" t="s">
        <v>23</v>
      </c>
      <c r="V36" s="70" t="s">
        <v>23</v>
      </c>
      <c r="W36" s="70" t="s">
        <v>23</v>
      </c>
      <c r="X36" s="25" t="s">
        <v>23</v>
      </c>
      <c r="Y36" s="71" t="s">
        <v>23</v>
      </c>
      <c r="Z36" s="70"/>
      <c r="AA36" s="70">
        <v>153050</v>
      </c>
      <c r="AB36" s="25" t="s">
        <v>38</v>
      </c>
      <c r="AD36" s="73">
        <f t="shared" si="14"/>
        <v>1180</v>
      </c>
      <c r="AE36" s="74">
        <f t="shared" si="15"/>
        <v>50</v>
      </c>
      <c r="AF36" s="75">
        <f t="shared" si="16"/>
        <v>0</v>
      </c>
      <c r="AG36" s="76">
        <f t="shared" si="17"/>
        <v>0</v>
      </c>
      <c r="AH36" s="81" t="str">
        <f t="shared" si="0"/>
        <v>BULLISH</v>
      </c>
      <c r="AI36" s="77">
        <f t="shared" si="18"/>
        <v>5050</v>
      </c>
      <c r="AJ36" s="81" t="str">
        <f t="shared" si="1"/>
        <v>BEARISH</v>
      </c>
      <c r="AK36" s="78">
        <f t="shared" si="19"/>
        <v>0</v>
      </c>
      <c r="AL36" s="51">
        <f t="shared" si="20"/>
        <v>0</v>
      </c>
      <c r="AM36" s="75">
        <f t="shared" si="21"/>
        <v>0</v>
      </c>
      <c r="AN36" s="76">
        <f t="shared" si="22"/>
        <v>0</v>
      </c>
      <c r="AO36" s="82">
        <f t="shared" si="2"/>
        <v>1180</v>
      </c>
      <c r="AP36" s="82">
        <f t="shared" si="2"/>
        <v>50</v>
      </c>
      <c r="AQ36" s="82">
        <f t="shared" si="3"/>
        <v>0</v>
      </c>
      <c r="AR36" s="82">
        <f t="shared" si="3"/>
        <v>0</v>
      </c>
      <c r="AS36" s="25">
        <f t="shared" si="4"/>
        <v>0</v>
      </c>
      <c r="AT36" s="25">
        <f t="shared" si="5"/>
        <v>0</v>
      </c>
      <c r="AU36" s="82">
        <f t="shared" si="6"/>
        <v>50</v>
      </c>
      <c r="AV36" s="82">
        <f t="shared" si="7"/>
        <v>0</v>
      </c>
      <c r="AW36" s="82">
        <f t="shared" si="8"/>
        <v>50</v>
      </c>
      <c r="AX36" s="82">
        <f t="shared" si="9"/>
        <v>0</v>
      </c>
      <c r="AY36" s="82" t="str">
        <f t="shared" si="10"/>
        <v>CE5050</v>
      </c>
      <c r="AZ36" s="82" t="str">
        <f t="shared" si="11"/>
        <v>PE5050</v>
      </c>
      <c r="BA36" s="82">
        <f t="shared" si="23"/>
        <v>3</v>
      </c>
      <c r="BB36" s="82">
        <f t="shared" si="24"/>
        <v>-3</v>
      </c>
      <c r="BC36" s="82"/>
    </row>
    <row r="37" spans="2:55" ht="18.75" hidden="1">
      <c r="B37" s="25" t="str">
        <f t="shared" si="12"/>
        <v>CE5100</v>
      </c>
      <c r="C37" s="25" t="str">
        <f t="shared" si="13"/>
        <v>PE5100</v>
      </c>
      <c r="E37" s="70">
        <v>44200</v>
      </c>
      <c r="F37" s="70" t="s">
        <v>23</v>
      </c>
      <c r="G37" s="25">
        <v>80</v>
      </c>
      <c r="H37" s="25">
        <v>53.51</v>
      </c>
      <c r="I37" s="70">
        <v>927.25</v>
      </c>
      <c r="J37" s="70">
        <v>-34.65</v>
      </c>
      <c r="K37" s="25">
        <v>200</v>
      </c>
      <c r="L37" s="71">
        <v>924.05</v>
      </c>
      <c r="M37" s="70">
        <v>926.75</v>
      </c>
      <c r="N37" s="70">
        <v>100</v>
      </c>
      <c r="O37" s="26">
        <v>5100</v>
      </c>
      <c r="P37" s="70">
        <v>200</v>
      </c>
      <c r="Q37" s="70">
        <v>0.85</v>
      </c>
      <c r="R37" s="25">
        <v>0.9</v>
      </c>
      <c r="S37" s="70">
        <v>350</v>
      </c>
      <c r="T37" s="71">
        <v>-0.1</v>
      </c>
      <c r="U37" s="71">
        <v>0.9</v>
      </c>
      <c r="V37" s="70">
        <v>33.35</v>
      </c>
      <c r="W37" s="70">
        <v>375</v>
      </c>
      <c r="X37" s="70">
        <v>-1950</v>
      </c>
      <c r="Y37" s="71">
        <v>247200</v>
      </c>
      <c r="Z37" s="70"/>
      <c r="AA37" s="70">
        <v>-91750</v>
      </c>
      <c r="AB37" s="25" t="s">
        <v>38</v>
      </c>
      <c r="AD37" s="73">
        <f t="shared" si="14"/>
        <v>927.25</v>
      </c>
      <c r="AE37" s="74">
        <f t="shared" si="15"/>
        <v>44200</v>
      </c>
      <c r="AF37" s="75">
        <f t="shared" si="16"/>
        <v>-34.65</v>
      </c>
      <c r="AG37" s="76">
        <f t="shared" si="17"/>
        <v>0</v>
      </c>
      <c r="AH37" s="81" t="str">
        <f t="shared" si="0"/>
        <v>BEARISH</v>
      </c>
      <c r="AI37" s="77">
        <f t="shared" si="18"/>
        <v>5100</v>
      </c>
      <c r="AJ37" s="81" t="str">
        <f t="shared" si="1"/>
        <v>SHORT COVERING</v>
      </c>
      <c r="AK37" s="78">
        <f t="shared" si="19"/>
        <v>0.9</v>
      </c>
      <c r="AL37" s="51">
        <f t="shared" si="20"/>
        <v>247200</v>
      </c>
      <c r="AM37" s="75">
        <f t="shared" si="21"/>
        <v>-0.1</v>
      </c>
      <c r="AN37" s="76">
        <f t="shared" si="22"/>
        <v>-1950</v>
      </c>
      <c r="AO37" s="82">
        <f t="shared" si="2"/>
        <v>961.9</v>
      </c>
      <c r="AP37" s="82">
        <f t="shared" si="2"/>
        <v>44200</v>
      </c>
      <c r="AQ37" s="82">
        <f t="shared" si="3"/>
        <v>1</v>
      </c>
      <c r="AR37" s="82">
        <f t="shared" si="3"/>
        <v>249150</v>
      </c>
      <c r="AS37" s="25">
        <f t="shared" si="4"/>
        <v>44200</v>
      </c>
      <c r="AT37" s="25">
        <f t="shared" si="5"/>
        <v>0</v>
      </c>
      <c r="AU37" s="82">
        <f t="shared" si="6"/>
        <v>44200</v>
      </c>
      <c r="AV37" s="82">
        <f t="shared" si="7"/>
        <v>249150</v>
      </c>
      <c r="AW37" s="82">
        <f t="shared" si="8"/>
        <v>44200</v>
      </c>
      <c r="AX37" s="82">
        <f t="shared" si="9"/>
        <v>249150</v>
      </c>
      <c r="AY37" s="82" t="str">
        <f t="shared" si="10"/>
        <v>CE5100</v>
      </c>
      <c r="AZ37" s="82" t="str">
        <f t="shared" si="11"/>
        <v>PE5100</v>
      </c>
      <c r="BA37" s="82">
        <f t="shared" si="23"/>
        <v>-3</v>
      </c>
      <c r="BB37" s="82">
        <f t="shared" si="24"/>
        <v>-1</v>
      </c>
      <c r="BC37" s="82"/>
    </row>
    <row r="38" spans="2:55" ht="18.75" hidden="1">
      <c r="B38" s="25" t="str">
        <f t="shared" si="12"/>
        <v>CE5150</v>
      </c>
      <c r="C38" s="25" t="str">
        <f t="shared" si="13"/>
        <v>PE5150</v>
      </c>
      <c r="E38" s="25" t="s">
        <v>23</v>
      </c>
      <c r="F38" s="25" t="s">
        <v>23</v>
      </c>
      <c r="G38" s="25" t="s">
        <v>23</v>
      </c>
      <c r="H38" s="25" t="s">
        <v>23</v>
      </c>
      <c r="I38" s="70" t="s">
        <v>23</v>
      </c>
      <c r="J38" s="70" t="s">
        <v>23</v>
      </c>
      <c r="K38" s="70">
        <v>100</v>
      </c>
      <c r="L38" s="25">
        <v>826</v>
      </c>
      <c r="M38" s="70">
        <v>949.5</v>
      </c>
      <c r="N38" s="70">
        <v>100</v>
      </c>
      <c r="O38" s="26">
        <v>5150</v>
      </c>
      <c r="P38" s="70">
        <v>500</v>
      </c>
      <c r="Q38" s="70">
        <v>0.3</v>
      </c>
      <c r="R38" s="25">
        <v>1.75</v>
      </c>
      <c r="S38" s="70">
        <v>500</v>
      </c>
      <c r="T38" s="71" t="s">
        <v>23</v>
      </c>
      <c r="U38" s="71">
        <v>2</v>
      </c>
      <c r="V38" s="70" t="s">
        <v>23</v>
      </c>
      <c r="W38" s="70" t="s">
        <v>23</v>
      </c>
      <c r="X38" s="25" t="s">
        <v>23</v>
      </c>
      <c r="Y38" s="71">
        <v>100</v>
      </c>
      <c r="Z38" s="70"/>
      <c r="AA38" s="70">
        <v>-37200</v>
      </c>
      <c r="AB38" s="25" t="s">
        <v>38</v>
      </c>
      <c r="AD38" s="73">
        <f t="shared" si="14"/>
        <v>0</v>
      </c>
      <c r="AE38" s="74">
        <f t="shared" si="15"/>
        <v>0</v>
      </c>
      <c r="AF38" s="75">
        <f t="shared" si="16"/>
        <v>0</v>
      </c>
      <c r="AG38" s="76">
        <f t="shared" si="17"/>
        <v>0</v>
      </c>
      <c r="AH38" s="81" t="str">
        <f t="shared" si="0"/>
        <v>BULLISH</v>
      </c>
      <c r="AI38" s="77">
        <f t="shared" si="18"/>
        <v>5150</v>
      </c>
      <c r="AJ38" s="81" t="str">
        <f t="shared" si="1"/>
        <v>BEARISH</v>
      </c>
      <c r="AK38" s="78">
        <f t="shared" si="19"/>
        <v>2</v>
      </c>
      <c r="AL38" s="51">
        <f t="shared" si="20"/>
        <v>100</v>
      </c>
      <c r="AM38" s="75">
        <f t="shared" si="21"/>
        <v>0</v>
      </c>
      <c r="AN38" s="76">
        <f t="shared" si="22"/>
        <v>0</v>
      </c>
      <c r="AO38" s="82">
        <f t="shared" ref="AO38:AP75" si="25">+AD38-AF38</f>
        <v>0</v>
      </c>
      <c r="AP38" s="82">
        <f t="shared" si="25"/>
        <v>0</v>
      </c>
      <c r="AQ38" s="82">
        <f t="shared" ref="AQ38:AR75" si="26">+AK38-AM38</f>
        <v>2</v>
      </c>
      <c r="AR38" s="82">
        <f t="shared" si="26"/>
        <v>100</v>
      </c>
      <c r="AS38" s="25">
        <f t="shared" si="4"/>
        <v>0</v>
      </c>
      <c r="AT38" s="25">
        <f t="shared" si="5"/>
        <v>100</v>
      </c>
      <c r="AU38" s="82">
        <f t="shared" si="6"/>
        <v>0</v>
      </c>
      <c r="AV38" s="82">
        <f t="shared" si="7"/>
        <v>100</v>
      </c>
      <c r="AW38" s="82">
        <f t="shared" si="8"/>
        <v>0</v>
      </c>
      <c r="AX38" s="82">
        <f t="shared" si="9"/>
        <v>100</v>
      </c>
      <c r="AY38" s="82" t="str">
        <f t="shared" si="10"/>
        <v>CE5150</v>
      </c>
      <c r="AZ38" s="82" t="str">
        <f t="shared" si="11"/>
        <v>PE5150</v>
      </c>
      <c r="BA38" s="82">
        <f t="shared" si="23"/>
        <v>3</v>
      </c>
      <c r="BB38" s="82">
        <f t="shared" si="24"/>
        <v>-3</v>
      </c>
      <c r="BC38" s="82"/>
    </row>
    <row r="39" spans="2:55" ht="18.75" hidden="1">
      <c r="B39" s="25" t="str">
        <f t="shared" si="12"/>
        <v>CE5200</v>
      </c>
      <c r="C39" s="25" t="str">
        <f t="shared" si="13"/>
        <v>PE5200</v>
      </c>
      <c r="E39" s="70">
        <v>146500</v>
      </c>
      <c r="F39" s="70">
        <v>-3050</v>
      </c>
      <c r="G39" s="25">
        <v>122</v>
      </c>
      <c r="H39" s="25">
        <v>43.14</v>
      </c>
      <c r="I39" s="70">
        <v>820.65</v>
      </c>
      <c r="J39" s="70">
        <v>-41.25</v>
      </c>
      <c r="K39" s="25">
        <v>100</v>
      </c>
      <c r="L39" s="25">
        <v>824.1</v>
      </c>
      <c r="M39" s="70">
        <v>827.5</v>
      </c>
      <c r="N39" s="70">
        <v>200</v>
      </c>
      <c r="O39" s="26">
        <v>5200</v>
      </c>
      <c r="P39" s="70">
        <v>500</v>
      </c>
      <c r="Q39" s="70">
        <v>0.95</v>
      </c>
      <c r="R39" s="25">
        <v>1</v>
      </c>
      <c r="S39" s="70">
        <v>100</v>
      </c>
      <c r="T39" s="71">
        <v>-0.25</v>
      </c>
      <c r="U39" s="71">
        <v>1</v>
      </c>
      <c r="V39" s="70">
        <v>30.22</v>
      </c>
      <c r="W39" s="70">
        <v>906</v>
      </c>
      <c r="X39" s="70">
        <v>-6600</v>
      </c>
      <c r="Y39" s="71">
        <v>154800</v>
      </c>
      <c r="Z39" s="70"/>
      <c r="AA39" s="70">
        <v>2700</v>
      </c>
      <c r="AB39" s="25" t="s">
        <v>38</v>
      </c>
      <c r="AD39" s="73">
        <f t="shared" si="14"/>
        <v>820.65</v>
      </c>
      <c r="AE39" s="74">
        <f t="shared" si="15"/>
        <v>146500</v>
      </c>
      <c r="AF39" s="75">
        <f t="shared" si="16"/>
        <v>-41.25</v>
      </c>
      <c r="AG39" s="76">
        <f t="shared" si="17"/>
        <v>-3050</v>
      </c>
      <c r="AH39" s="81" t="str">
        <f t="shared" si="0"/>
        <v>LONG UNWINDING</v>
      </c>
      <c r="AI39" s="77">
        <f t="shared" si="18"/>
        <v>5200</v>
      </c>
      <c r="AJ39" s="81" t="str">
        <f t="shared" si="1"/>
        <v>SHORT COVERING</v>
      </c>
      <c r="AK39" s="78">
        <f t="shared" si="19"/>
        <v>1</v>
      </c>
      <c r="AL39" s="51">
        <f t="shared" si="20"/>
        <v>154800</v>
      </c>
      <c r="AM39" s="75">
        <f t="shared" si="21"/>
        <v>-0.25</v>
      </c>
      <c r="AN39" s="76">
        <f t="shared" si="22"/>
        <v>-6600</v>
      </c>
      <c r="AO39" s="82">
        <f t="shared" si="25"/>
        <v>861.9</v>
      </c>
      <c r="AP39" s="82">
        <f t="shared" si="25"/>
        <v>149550</v>
      </c>
      <c r="AQ39" s="82">
        <f t="shared" si="26"/>
        <v>1.25</v>
      </c>
      <c r="AR39" s="82">
        <f t="shared" si="26"/>
        <v>161400</v>
      </c>
      <c r="AS39" s="25">
        <f t="shared" si="4"/>
        <v>0</v>
      </c>
      <c r="AT39" s="25">
        <f t="shared" si="5"/>
        <v>154800</v>
      </c>
      <c r="AU39" s="82">
        <f t="shared" si="6"/>
        <v>149550</v>
      </c>
      <c r="AV39" s="82">
        <f t="shared" si="7"/>
        <v>161400</v>
      </c>
      <c r="AW39" s="82">
        <f t="shared" si="8"/>
        <v>149550</v>
      </c>
      <c r="AX39" s="82">
        <f t="shared" si="9"/>
        <v>161400</v>
      </c>
      <c r="AY39" s="82" t="str">
        <f t="shared" si="10"/>
        <v>CE5200</v>
      </c>
      <c r="AZ39" s="82" t="str">
        <f t="shared" si="11"/>
        <v>PE5200</v>
      </c>
      <c r="BA39" s="82">
        <f t="shared" si="23"/>
        <v>1</v>
      </c>
      <c r="BB39" s="82">
        <f t="shared" si="24"/>
        <v>-1</v>
      </c>
      <c r="BC39" s="82"/>
    </row>
    <row r="40" spans="2:55" ht="18.75" hidden="1">
      <c r="B40" s="25" t="str">
        <f t="shared" si="12"/>
        <v>CE5250</v>
      </c>
      <c r="C40" s="25" t="str">
        <f t="shared" si="13"/>
        <v>PE5250</v>
      </c>
      <c r="E40" s="25">
        <v>50</v>
      </c>
      <c r="F40" s="25" t="s">
        <v>23</v>
      </c>
      <c r="G40" s="25" t="s">
        <v>23</v>
      </c>
      <c r="H40" s="25" t="s">
        <v>23</v>
      </c>
      <c r="I40" s="70">
        <v>950</v>
      </c>
      <c r="J40" s="70" t="s">
        <v>23</v>
      </c>
      <c r="K40" s="70">
        <v>50</v>
      </c>
      <c r="L40" s="25">
        <v>750</v>
      </c>
      <c r="M40" s="70">
        <v>926</v>
      </c>
      <c r="N40" s="70">
        <v>100</v>
      </c>
      <c r="O40" s="26">
        <v>5250</v>
      </c>
      <c r="P40" s="70">
        <v>500</v>
      </c>
      <c r="Q40" s="70">
        <v>0.5</v>
      </c>
      <c r="R40" s="25">
        <v>1.8</v>
      </c>
      <c r="S40" s="70">
        <v>500</v>
      </c>
      <c r="T40" s="71" t="s">
        <v>23</v>
      </c>
      <c r="U40" s="71">
        <v>2</v>
      </c>
      <c r="V40" s="70" t="s">
        <v>23</v>
      </c>
      <c r="W40" s="70" t="s">
        <v>23</v>
      </c>
      <c r="X40" s="25" t="s">
        <v>23</v>
      </c>
      <c r="Y40" s="71">
        <v>1000</v>
      </c>
      <c r="Z40" s="70"/>
      <c r="AA40" s="70">
        <v>1100</v>
      </c>
      <c r="AB40" s="25" t="s">
        <v>38</v>
      </c>
      <c r="AD40" s="73">
        <f t="shared" si="14"/>
        <v>950</v>
      </c>
      <c r="AE40" s="74">
        <f t="shared" si="15"/>
        <v>50</v>
      </c>
      <c r="AF40" s="75">
        <f t="shared" si="16"/>
        <v>0</v>
      </c>
      <c r="AG40" s="76">
        <f t="shared" si="17"/>
        <v>0</v>
      </c>
      <c r="AH40" s="79" t="str">
        <f t="shared" si="0"/>
        <v>BULLISH</v>
      </c>
      <c r="AI40" s="77">
        <f t="shared" si="18"/>
        <v>5250</v>
      </c>
      <c r="AJ40" s="79" t="str">
        <f t="shared" si="1"/>
        <v>BEARISH</v>
      </c>
      <c r="AK40" s="78">
        <f t="shared" si="19"/>
        <v>2</v>
      </c>
      <c r="AL40" s="51">
        <f t="shared" si="20"/>
        <v>1000</v>
      </c>
      <c r="AM40" s="75">
        <f t="shared" si="21"/>
        <v>0</v>
      </c>
      <c r="AN40" s="76">
        <f t="shared" si="22"/>
        <v>0</v>
      </c>
      <c r="AO40" s="25">
        <f t="shared" si="25"/>
        <v>950</v>
      </c>
      <c r="AP40" s="25">
        <f t="shared" si="25"/>
        <v>50</v>
      </c>
      <c r="AQ40" s="25">
        <f t="shared" si="26"/>
        <v>2</v>
      </c>
      <c r="AR40" s="25">
        <f t="shared" si="26"/>
        <v>1000</v>
      </c>
      <c r="AS40" s="25">
        <f t="shared" si="4"/>
        <v>50</v>
      </c>
      <c r="AT40" s="25">
        <f t="shared" si="5"/>
        <v>0</v>
      </c>
      <c r="AU40" s="25">
        <f t="shared" si="6"/>
        <v>50</v>
      </c>
      <c r="AV40" s="25">
        <f t="shared" si="7"/>
        <v>1000</v>
      </c>
      <c r="AW40" s="25">
        <f t="shared" si="8"/>
        <v>50</v>
      </c>
      <c r="AX40" s="25">
        <f t="shared" si="9"/>
        <v>1000</v>
      </c>
      <c r="AY40" s="25" t="str">
        <f t="shared" si="10"/>
        <v>CE5250</v>
      </c>
      <c r="AZ40" s="25" t="str">
        <f t="shared" si="11"/>
        <v>PE5250</v>
      </c>
      <c r="BA40" s="25">
        <f t="shared" si="23"/>
        <v>3</v>
      </c>
      <c r="BB40" s="25">
        <f t="shared" si="24"/>
        <v>-3</v>
      </c>
    </row>
    <row r="41" spans="2:55" ht="18.75" hidden="1">
      <c r="B41" s="25" t="str">
        <f t="shared" si="12"/>
        <v>CE5300</v>
      </c>
      <c r="C41" s="25" t="str">
        <f t="shared" si="13"/>
        <v>PE5300</v>
      </c>
      <c r="E41" s="70">
        <v>100100</v>
      </c>
      <c r="F41" s="70">
        <v>-5950</v>
      </c>
      <c r="G41" s="25">
        <v>127</v>
      </c>
      <c r="H41" s="25" t="s">
        <v>23</v>
      </c>
      <c r="I41" s="70">
        <v>710</v>
      </c>
      <c r="J41" s="70">
        <v>-51</v>
      </c>
      <c r="K41" s="70">
        <v>350</v>
      </c>
      <c r="L41" s="25">
        <v>725.25</v>
      </c>
      <c r="M41" s="70">
        <v>729.35</v>
      </c>
      <c r="N41" s="70">
        <v>50</v>
      </c>
      <c r="O41" s="26">
        <v>5300</v>
      </c>
      <c r="P41" s="70">
        <v>12600</v>
      </c>
      <c r="Q41" s="70">
        <v>1.2</v>
      </c>
      <c r="R41" s="25">
        <v>1.3</v>
      </c>
      <c r="S41" s="70">
        <v>3600</v>
      </c>
      <c r="T41" s="71">
        <v>-0.5</v>
      </c>
      <c r="U41" s="71">
        <v>1.25</v>
      </c>
      <c r="V41" s="70">
        <v>27.47</v>
      </c>
      <c r="W41" s="70">
        <v>2575</v>
      </c>
      <c r="X41" s="70">
        <v>17100</v>
      </c>
      <c r="Y41" s="71">
        <v>830200</v>
      </c>
      <c r="Z41" s="70"/>
      <c r="AA41" s="70" t="s">
        <v>23</v>
      </c>
      <c r="AB41" s="25" t="s">
        <v>38</v>
      </c>
      <c r="AD41" s="73">
        <f t="shared" si="14"/>
        <v>710</v>
      </c>
      <c r="AE41" s="74">
        <f t="shared" si="15"/>
        <v>100100</v>
      </c>
      <c r="AF41" s="75">
        <f t="shared" si="16"/>
        <v>-51</v>
      </c>
      <c r="AG41" s="76">
        <f t="shared" si="17"/>
        <v>-5950</v>
      </c>
      <c r="AH41" s="79" t="str">
        <f t="shared" si="0"/>
        <v>LONG UNWINDING</v>
      </c>
      <c r="AI41" s="77">
        <f t="shared" si="18"/>
        <v>5300</v>
      </c>
      <c r="AJ41" s="79" t="str">
        <f t="shared" si="1"/>
        <v>BULLISH</v>
      </c>
      <c r="AK41" s="78">
        <f t="shared" si="19"/>
        <v>1.25</v>
      </c>
      <c r="AL41" s="51">
        <f t="shared" si="20"/>
        <v>830200</v>
      </c>
      <c r="AM41" s="75">
        <f t="shared" si="21"/>
        <v>-0.5</v>
      </c>
      <c r="AN41" s="76">
        <f t="shared" si="22"/>
        <v>17100</v>
      </c>
      <c r="AO41" s="25">
        <f t="shared" si="25"/>
        <v>761</v>
      </c>
      <c r="AP41" s="25">
        <f t="shared" si="25"/>
        <v>106050</v>
      </c>
      <c r="AQ41" s="25">
        <f t="shared" si="26"/>
        <v>1.75</v>
      </c>
      <c r="AR41" s="25">
        <f t="shared" si="26"/>
        <v>813100</v>
      </c>
      <c r="AS41" s="25">
        <f t="shared" si="4"/>
        <v>100100</v>
      </c>
      <c r="AT41" s="25">
        <f t="shared" si="5"/>
        <v>830200</v>
      </c>
      <c r="AU41" s="25">
        <f t="shared" si="6"/>
        <v>106050</v>
      </c>
      <c r="AV41" s="25">
        <f t="shared" si="7"/>
        <v>813100</v>
      </c>
      <c r="AW41" s="25">
        <f t="shared" si="8"/>
        <v>106050</v>
      </c>
      <c r="AX41" s="25">
        <f t="shared" si="9"/>
        <v>813100</v>
      </c>
      <c r="AY41" s="25" t="str">
        <f t="shared" si="10"/>
        <v>CE5300</v>
      </c>
      <c r="AZ41" s="25" t="str">
        <f t="shared" si="11"/>
        <v>PE5300</v>
      </c>
      <c r="BA41" s="25">
        <f t="shared" si="23"/>
        <v>1</v>
      </c>
      <c r="BB41" s="25">
        <f t="shared" si="24"/>
        <v>3</v>
      </c>
    </row>
    <row r="42" spans="2:55" ht="18.75" hidden="1">
      <c r="B42" s="25" t="str">
        <f t="shared" si="12"/>
        <v>CE5350</v>
      </c>
      <c r="C42" s="25" t="str">
        <f t="shared" si="13"/>
        <v>PE5350</v>
      </c>
      <c r="E42" s="25">
        <v>150</v>
      </c>
      <c r="F42" s="25" t="s">
        <v>23</v>
      </c>
      <c r="G42" s="25" t="s">
        <v>23</v>
      </c>
      <c r="H42" s="25" t="s">
        <v>23</v>
      </c>
      <c r="I42" s="70">
        <v>910</v>
      </c>
      <c r="J42" s="70" t="s">
        <v>23</v>
      </c>
      <c r="K42" s="70">
        <v>100</v>
      </c>
      <c r="L42" s="25">
        <v>620.5</v>
      </c>
      <c r="M42" s="70">
        <v>749.5</v>
      </c>
      <c r="N42" s="70">
        <v>100</v>
      </c>
      <c r="O42" s="26">
        <v>5350</v>
      </c>
      <c r="P42" s="70">
        <v>300</v>
      </c>
      <c r="Q42" s="70">
        <v>0.35</v>
      </c>
      <c r="R42" s="25">
        <v>2.2999999999999998</v>
      </c>
      <c r="S42" s="70">
        <v>500</v>
      </c>
      <c r="T42" s="71">
        <v>1.9</v>
      </c>
      <c r="U42" s="71">
        <v>2.4500000000000002</v>
      </c>
      <c r="V42" s="70">
        <v>28.27</v>
      </c>
      <c r="W42" s="70">
        <v>6</v>
      </c>
      <c r="X42" s="25">
        <v>-300</v>
      </c>
      <c r="Y42" s="71">
        <v>50</v>
      </c>
      <c r="Z42" s="70"/>
      <c r="AA42" s="70">
        <v>-9900</v>
      </c>
      <c r="AB42" s="25" t="s">
        <v>38</v>
      </c>
      <c r="AD42" s="73">
        <f t="shared" si="14"/>
        <v>910</v>
      </c>
      <c r="AE42" s="74">
        <f t="shared" si="15"/>
        <v>150</v>
      </c>
      <c r="AF42" s="75">
        <f t="shared" si="16"/>
        <v>0</v>
      </c>
      <c r="AG42" s="76">
        <f t="shared" si="17"/>
        <v>0</v>
      </c>
      <c r="AH42" s="79" t="str">
        <f>IF(AND(AF42&gt;=0,AG42&gt;=0),"BULLISH",IF(AND(AF42&lt;0,AG42&gt;=0),"BEARISH",IF(AND(AF42&gt;=0,AG42&lt;0),"SHORT COVERING",IF(AND(AF42&lt;0,AG42&lt;0),"LONG UNWINDING"))))</f>
        <v>BULLISH</v>
      </c>
      <c r="AI42" s="77">
        <f t="shared" si="18"/>
        <v>5350</v>
      </c>
      <c r="AJ42" s="79" t="str">
        <f t="shared" si="1"/>
        <v>LONG UNWINDING</v>
      </c>
      <c r="AK42" s="78">
        <f t="shared" si="19"/>
        <v>2.4500000000000002</v>
      </c>
      <c r="AL42" s="51">
        <f t="shared" si="20"/>
        <v>50</v>
      </c>
      <c r="AM42" s="75">
        <f t="shared" si="21"/>
        <v>1.9</v>
      </c>
      <c r="AN42" s="76">
        <f t="shared" si="22"/>
        <v>-300</v>
      </c>
      <c r="AO42" s="25">
        <f t="shared" si="25"/>
        <v>910</v>
      </c>
      <c r="AP42" s="25">
        <f t="shared" si="25"/>
        <v>150</v>
      </c>
      <c r="AQ42" s="25">
        <f t="shared" si="26"/>
        <v>0.55000000000000027</v>
      </c>
      <c r="AR42" s="25">
        <f t="shared" si="26"/>
        <v>350</v>
      </c>
      <c r="AS42" s="25">
        <f t="shared" si="4"/>
        <v>150</v>
      </c>
      <c r="AT42" s="25">
        <f t="shared" si="5"/>
        <v>50</v>
      </c>
      <c r="AU42" s="25">
        <f t="shared" si="6"/>
        <v>150</v>
      </c>
      <c r="AV42" s="25">
        <f t="shared" si="7"/>
        <v>350</v>
      </c>
      <c r="AW42" s="25">
        <f t="shared" si="8"/>
        <v>150</v>
      </c>
      <c r="AX42" s="25">
        <f t="shared" si="9"/>
        <v>350</v>
      </c>
      <c r="AY42" s="25" t="str">
        <f t="shared" si="10"/>
        <v>CE5350</v>
      </c>
      <c r="AZ42" s="25" t="str">
        <f t="shared" si="11"/>
        <v>PE5350</v>
      </c>
      <c r="BA42" s="25">
        <f t="shared" si="23"/>
        <v>3</v>
      </c>
      <c r="BB42" s="25">
        <f t="shared" si="24"/>
        <v>1</v>
      </c>
    </row>
    <row r="43" spans="2:55" ht="18.75" hidden="1">
      <c r="B43" s="25" t="str">
        <f t="shared" si="12"/>
        <v>CE5400</v>
      </c>
      <c r="C43" s="25" t="str">
        <f t="shared" si="13"/>
        <v>PE5400</v>
      </c>
      <c r="E43" s="70">
        <v>602650</v>
      </c>
      <c r="F43" s="70">
        <v>-5400</v>
      </c>
      <c r="G43" s="70">
        <v>375</v>
      </c>
      <c r="H43" s="25">
        <v>39.74</v>
      </c>
      <c r="I43" s="70">
        <v>630.95000000000005</v>
      </c>
      <c r="J43" s="70">
        <v>-33.6</v>
      </c>
      <c r="K43" s="25">
        <v>100</v>
      </c>
      <c r="L43" s="25">
        <v>627.15</v>
      </c>
      <c r="M43" s="70">
        <v>629.5</v>
      </c>
      <c r="N43" s="70">
        <v>250</v>
      </c>
      <c r="O43" s="26">
        <v>5400</v>
      </c>
      <c r="P43" s="70">
        <v>8950</v>
      </c>
      <c r="Q43" s="70">
        <v>1.6</v>
      </c>
      <c r="R43" s="25">
        <v>1.75</v>
      </c>
      <c r="S43" s="70">
        <v>2550</v>
      </c>
      <c r="T43" s="71">
        <v>-0.4</v>
      </c>
      <c r="U43" s="71">
        <v>1.75</v>
      </c>
      <c r="V43" s="70">
        <v>25.04</v>
      </c>
      <c r="W43" s="70">
        <v>5951</v>
      </c>
      <c r="X43" s="70">
        <v>-3150</v>
      </c>
      <c r="Y43" s="71">
        <v>1055550</v>
      </c>
      <c r="Z43" s="70"/>
      <c r="AA43" s="70">
        <v>50</v>
      </c>
      <c r="AB43" s="25" t="s">
        <v>38</v>
      </c>
      <c r="AD43" s="73">
        <f t="shared" si="14"/>
        <v>630.95000000000005</v>
      </c>
      <c r="AE43" s="74">
        <f t="shared" si="15"/>
        <v>602650</v>
      </c>
      <c r="AF43" s="75">
        <f t="shared" si="16"/>
        <v>-33.6</v>
      </c>
      <c r="AG43" s="76">
        <f t="shared" si="17"/>
        <v>-5400</v>
      </c>
      <c r="AH43" s="79" t="str">
        <f t="shared" ref="AH43:AH74" si="27">IF(AND(AF43&gt;=0,AG43&gt;=0),"BULLISH",IF(AND(AF43&lt;0,AG43&gt;=0),"BEARISH",IF(AND(AF43&gt;=0,AG43&lt;0),"SHORT COVERING",IF(AND(AF43&lt;0,AG43&lt;0),"LONG UNWINDING"))))</f>
        <v>LONG UNWINDING</v>
      </c>
      <c r="AI43" s="77">
        <f t="shared" si="18"/>
        <v>5400</v>
      </c>
      <c r="AJ43" s="79" t="str">
        <f t="shared" si="1"/>
        <v>SHORT COVERING</v>
      </c>
      <c r="AK43" s="78">
        <f t="shared" si="19"/>
        <v>1.75</v>
      </c>
      <c r="AL43" s="51">
        <f t="shared" si="20"/>
        <v>1055550</v>
      </c>
      <c r="AM43" s="75">
        <f t="shared" si="21"/>
        <v>-0.4</v>
      </c>
      <c r="AN43" s="76">
        <f t="shared" si="22"/>
        <v>-3150</v>
      </c>
      <c r="AO43" s="25">
        <f t="shared" si="25"/>
        <v>664.55000000000007</v>
      </c>
      <c r="AP43" s="25">
        <f t="shared" si="25"/>
        <v>608050</v>
      </c>
      <c r="AQ43" s="25">
        <f t="shared" si="26"/>
        <v>2.15</v>
      </c>
      <c r="AR43" s="25">
        <f t="shared" si="26"/>
        <v>1058700</v>
      </c>
      <c r="AS43" s="25">
        <f t="shared" si="4"/>
        <v>0</v>
      </c>
      <c r="AT43" s="25">
        <f t="shared" si="5"/>
        <v>1055550</v>
      </c>
      <c r="AU43" s="25">
        <f t="shared" si="6"/>
        <v>608050</v>
      </c>
      <c r="AV43" s="25">
        <f t="shared" si="7"/>
        <v>1058700</v>
      </c>
      <c r="AW43" s="25">
        <f t="shared" si="8"/>
        <v>608050</v>
      </c>
      <c r="AX43" s="25">
        <f t="shared" si="9"/>
        <v>1058700</v>
      </c>
      <c r="AY43" s="25" t="str">
        <f t="shared" si="10"/>
        <v>CE5400</v>
      </c>
      <c r="AZ43" s="25" t="str">
        <f t="shared" si="11"/>
        <v>PE5400</v>
      </c>
      <c r="BA43" s="25">
        <f t="shared" si="23"/>
        <v>1</v>
      </c>
      <c r="BB43" s="25">
        <f t="shared" si="24"/>
        <v>-1</v>
      </c>
    </row>
    <row r="44" spans="2:55" ht="18.75" hidden="1">
      <c r="B44" s="25" t="str">
        <f t="shared" si="12"/>
        <v>CE5450</v>
      </c>
      <c r="C44" s="25" t="str">
        <f t="shared" si="13"/>
        <v>PE5450</v>
      </c>
      <c r="E44" s="25">
        <v>700</v>
      </c>
      <c r="F44" s="25" t="s">
        <v>23</v>
      </c>
      <c r="G44" s="25" t="s">
        <v>23</v>
      </c>
      <c r="H44" s="25" t="s">
        <v>23</v>
      </c>
      <c r="I44" s="70">
        <v>820</v>
      </c>
      <c r="J44" s="70" t="s">
        <v>23</v>
      </c>
      <c r="K44" s="70">
        <v>100</v>
      </c>
      <c r="L44" s="25">
        <v>502.5</v>
      </c>
      <c r="M44" s="70">
        <v>689</v>
      </c>
      <c r="N44" s="70">
        <v>100</v>
      </c>
      <c r="O44" s="26">
        <v>5450</v>
      </c>
      <c r="P44" s="70">
        <v>1000</v>
      </c>
      <c r="Q44" s="70">
        <v>0.7</v>
      </c>
      <c r="R44" s="25">
        <v>2.5</v>
      </c>
      <c r="S44" s="70">
        <v>200</v>
      </c>
      <c r="T44" s="71">
        <v>-0.2</v>
      </c>
      <c r="U44" s="71">
        <v>2.2000000000000002</v>
      </c>
      <c r="V44" s="70">
        <v>24</v>
      </c>
      <c r="W44" s="70">
        <v>2</v>
      </c>
      <c r="X44" s="70" t="s">
        <v>23</v>
      </c>
      <c r="Y44" s="71">
        <v>2800</v>
      </c>
      <c r="Z44" s="70"/>
      <c r="AA44" s="70" t="s">
        <v>23</v>
      </c>
      <c r="AB44" s="25" t="s">
        <v>38</v>
      </c>
      <c r="AD44" s="73">
        <f t="shared" si="14"/>
        <v>820</v>
      </c>
      <c r="AE44" s="74">
        <f t="shared" si="15"/>
        <v>700</v>
      </c>
      <c r="AF44" s="75">
        <f t="shared" si="16"/>
        <v>0</v>
      </c>
      <c r="AG44" s="76">
        <f t="shared" si="17"/>
        <v>0</v>
      </c>
      <c r="AH44" s="79" t="str">
        <f t="shared" si="27"/>
        <v>BULLISH</v>
      </c>
      <c r="AI44" s="77">
        <f t="shared" si="18"/>
        <v>5450</v>
      </c>
      <c r="AJ44" s="79" t="str">
        <f t="shared" si="1"/>
        <v>BULLISH</v>
      </c>
      <c r="AK44" s="78">
        <f t="shared" si="19"/>
        <v>2.2000000000000002</v>
      </c>
      <c r="AL44" s="51">
        <f t="shared" si="20"/>
        <v>2800</v>
      </c>
      <c r="AM44" s="75">
        <f t="shared" si="21"/>
        <v>-0.2</v>
      </c>
      <c r="AN44" s="76">
        <f t="shared" si="22"/>
        <v>0</v>
      </c>
      <c r="AO44" s="25">
        <f t="shared" si="25"/>
        <v>820</v>
      </c>
      <c r="AP44" s="25">
        <f t="shared" si="25"/>
        <v>700</v>
      </c>
      <c r="AQ44" s="25">
        <f t="shared" si="26"/>
        <v>2.4000000000000004</v>
      </c>
      <c r="AR44" s="25">
        <f t="shared" si="26"/>
        <v>2800</v>
      </c>
      <c r="AS44" s="25">
        <f t="shared" si="4"/>
        <v>700</v>
      </c>
      <c r="AT44" s="25">
        <f t="shared" si="5"/>
        <v>2800</v>
      </c>
      <c r="AU44" s="25">
        <f t="shared" si="6"/>
        <v>700</v>
      </c>
      <c r="AV44" s="25">
        <f t="shared" si="7"/>
        <v>2800</v>
      </c>
      <c r="AW44" s="25">
        <f t="shared" si="8"/>
        <v>700</v>
      </c>
      <c r="AX44" s="25">
        <f t="shared" si="9"/>
        <v>2800</v>
      </c>
      <c r="AY44" s="25" t="str">
        <f t="shared" si="10"/>
        <v>CE5450</v>
      </c>
      <c r="AZ44" s="25" t="str">
        <f t="shared" si="11"/>
        <v>PE5450</v>
      </c>
      <c r="BA44" s="25">
        <f t="shared" si="23"/>
        <v>3</v>
      </c>
      <c r="BB44" s="25">
        <f t="shared" si="24"/>
        <v>3</v>
      </c>
    </row>
    <row r="45" spans="2:55" ht="18.75" hidden="1">
      <c r="B45" s="25" t="str">
        <f t="shared" si="12"/>
        <v>CE5500</v>
      </c>
      <c r="C45" s="25" t="str">
        <f t="shared" si="13"/>
        <v>PE5500</v>
      </c>
      <c r="E45" s="70">
        <v>580550</v>
      </c>
      <c r="F45" s="70">
        <v>-6000</v>
      </c>
      <c r="G45" s="70">
        <v>647</v>
      </c>
      <c r="H45" s="25">
        <v>35.96</v>
      </c>
      <c r="I45" s="70">
        <v>534.35</v>
      </c>
      <c r="J45" s="70">
        <v>-35.049999999999997</v>
      </c>
      <c r="K45" s="70">
        <v>100</v>
      </c>
      <c r="L45" s="25">
        <v>530</v>
      </c>
      <c r="M45" s="70">
        <v>532.70000000000005</v>
      </c>
      <c r="N45" s="70">
        <v>50</v>
      </c>
      <c r="O45" s="26">
        <v>5500</v>
      </c>
      <c r="P45" s="70">
        <v>15150</v>
      </c>
      <c r="Q45" s="70">
        <v>2.5</v>
      </c>
      <c r="R45" s="25">
        <v>2.7</v>
      </c>
      <c r="S45" s="70">
        <v>6000</v>
      </c>
      <c r="T45" s="71">
        <v>-0.7</v>
      </c>
      <c r="U45" s="71">
        <v>2.5499999999999998</v>
      </c>
      <c r="V45" s="70">
        <v>22.62</v>
      </c>
      <c r="W45" s="70">
        <v>32431</v>
      </c>
      <c r="X45" s="70">
        <v>18950</v>
      </c>
      <c r="Y45" s="71">
        <v>2451850</v>
      </c>
      <c r="Z45" s="70"/>
      <c r="AA45" s="70" t="s">
        <v>23</v>
      </c>
      <c r="AB45" s="25" t="s">
        <v>38</v>
      </c>
      <c r="AD45" s="73">
        <f t="shared" si="14"/>
        <v>534.35</v>
      </c>
      <c r="AE45" s="74">
        <f t="shared" si="15"/>
        <v>580550</v>
      </c>
      <c r="AF45" s="75">
        <f t="shared" si="16"/>
        <v>-35.049999999999997</v>
      </c>
      <c r="AG45" s="76">
        <f t="shared" si="17"/>
        <v>-6000</v>
      </c>
      <c r="AH45" s="52" t="str">
        <f t="shared" si="27"/>
        <v>LONG UNWINDING</v>
      </c>
      <c r="AI45" s="77">
        <f t="shared" si="18"/>
        <v>5500</v>
      </c>
      <c r="AJ45" s="52" t="str">
        <f t="shared" si="1"/>
        <v>BULLISH</v>
      </c>
      <c r="AK45" s="78">
        <f t="shared" si="19"/>
        <v>2.5499999999999998</v>
      </c>
      <c r="AL45" s="51">
        <f t="shared" si="20"/>
        <v>2451850</v>
      </c>
      <c r="AM45" s="75">
        <f t="shared" si="21"/>
        <v>-0.7</v>
      </c>
      <c r="AN45" s="76">
        <f t="shared" si="22"/>
        <v>18950</v>
      </c>
      <c r="AO45" s="25">
        <f t="shared" si="25"/>
        <v>569.4</v>
      </c>
      <c r="AP45" s="25">
        <f t="shared" si="25"/>
        <v>586550</v>
      </c>
      <c r="AQ45" s="25">
        <f t="shared" si="26"/>
        <v>3.25</v>
      </c>
      <c r="AR45" s="25">
        <f t="shared" si="26"/>
        <v>2432900</v>
      </c>
      <c r="AS45" s="25">
        <f t="shared" si="4"/>
        <v>580550</v>
      </c>
      <c r="AT45" s="25">
        <f t="shared" si="5"/>
        <v>0</v>
      </c>
      <c r="AU45" s="25">
        <f t="shared" si="6"/>
        <v>586550</v>
      </c>
      <c r="AV45" s="25">
        <f t="shared" si="7"/>
        <v>2432900</v>
      </c>
      <c r="AW45" s="25">
        <f t="shared" si="8"/>
        <v>586550</v>
      </c>
      <c r="AX45" s="25">
        <f t="shared" si="9"/>
        <v>2432900</v>
      </c>
      <c r="AY45" s="25" t="str">
        <f t="shared" si="10"/>
        <v>CE5500</v>
      </c>
      <c r="AZ45" s="25" t="str">
        <f t="shared" si="11"/>
        <v>PE5500</v>
      </c>
      <c r="BA45" s="25">
        <f t="shared" si="23"/>
        <v>1</v>
      </c>
      <c r="BB45" s="25">
        <f t="shared" si="24"/>
        <v>3</v>
      </c>
    </row>
    <row r="46" spans="2:55" ht="18.75" hidden="1">
      <c r="B46" s="25" t="str">
        <f t="shared" si="12"/>
        <v>CE5550</v>
      </c>
      <c r="C46" s="25" t="str">
        <f t="shared" si="13"/>
        <v>PE5550</v>
      </c>
      <c r="E46" s="70">
        <v>2150</v>
      </c>
      <c r="F46" s="25">
        <v>150</v>
      </c>
      <c r="G46" s="25">
        <v>3</v>
      </c>
      <c r="H46" s="25">
        <v>31.74</v>
      </c>
      <c r="I46" s="70">
        <v>481.15</v>
      </c>
      <c r="J46" s="70">
        <v>-293.85000000000002</v>
      </c>
      <c r="K46" s="70">
        <v>50</v>
      </c>
      <c r="L46" s="25">
        <v>440</v>
      </c>
      <c r="M46" s="70">
        <v>589.5</v>
      </c>
      <c r="N46" s="70">
        <v>50</v>
      </c>
      <c r="O46" s="26">
        <v>5550</v>
      </c>
      <c r="P46" s="70">
        <v>200</v>
      </c>
      <c r="Q46" s="70">
        <v>2.5</v>
      </c>
      <c r="R46" s="25">
        <v>4</v>
      </c>
      <c r="S46" s="70">
        <v>200</v>
      </c>
      <c r="T46" s="71">
        <v>-1.1000000000000001</v>
      </c>
      <c r="U46" s="71">
        <v>2.75</v>
      </c>
      <c r="V46" s="70">
        <v>20.94</v>
      </c>
      <c r="W46" s="70">
        <v>85</v>
      </c>
      <c r="X46" s="70">
        <v>-700</v>
      </c>
      <c r="Y46" s="71">
        <v>81000</v>
      </c>
      <c r="Z46" s="70"/>
      <c r="AA46" s="70" t="s">
        <v>23</v>
      </c>
      <c r="AB46" s="25" t="s">
        <v>38</v>
      </c>
      <c r="AD46" s="73">
        <f t="shared" si="14"/>
        <v>481.15</v>
      </c>
      <c r="AE46" s="74">
        <f t="shared" si="15"/>
        <v>2150</v>
      </c>
      <c r="AF46" s="75">
        <f t="shared" si="16"/>
        <v>-293.85000000000002</v>
      </c>
      <c r="AG46" s="76">
        <f t="shared" si="17"/>
        <v>150</v>
      </c>
      <c r="AH46" s="52" t="str">
        <f t="shared" si="27"/>
        <v>BEARISH</v>
      </c>
      <c r="AI46" s="77">
        <f t="shared" si="18"/>
        <v>5550</v>
      </c>
      <c r="AJ46" s="52" t="str">
        <f t="shared" si="1"/>
        <v>SHORT COVERING</v>
      </c>
      <c r="AK46" s="78">
        <f t="shared" si="19"/>
        <v>2.75</v>
      </c>
      <c r="AL46" s="51">
        <f t="shared" si="20"/>
        <v>81000</v>
      </c>
      <c r="AM46" s="75">
        <f t="shared" si="21"/>
        <v>-1.1000000000000001</v>
      </c>
      <c r="AN46" s="76">
        <f t="shared" si="22"/>
        <v>-700</v>
      </c>
      <c r="AO46" s="25">
        <f t="shared" si="25"/>
        <v>775</v>
      </c>
      <c r="AP46" s="25">
        <f t="shared" si="25"/>
        <v>2000</v>
      </c>
      <c r="AQ46" s="25">
        <f t="shared" si="26"/>
        <v>3.85</v>
      </c>
      <c r="AR46" s="25">
        <f t="shared" si="26"/>
        <v>81700</v>
      </c>
      <c r="AS46" s="25">
        <f t="shared" si="4"/>
        <v>0</v>
      </c>
      <c r="AT46" s="25">
        <f t="shared" si="5"/>
        <v>0</v>
      </c>
      <c r="AU46" s="25">
        <f t="shared" si="6"/>
        <v>2000</v>
      </c>
      <c r="AV46" s="25">
        <f t="shared" si="7"/>
        <v>81700</v>
      </c>
      <c r="AW46" s="25">
        <f t="shared" si="8"/>
        <v>2000</v>
      </c>
      <c r="AX46" s="25">
        <f t="shared" si="9"/>
        <v>81700</v>
      </c>
      <c r="AY46" s="25" t="str">
        <f t="shared" si="10"/>
        <v>CE5550</v>
      </c>
      <c r="AZ46" s="25" t="str">
        <f t="shared" si="11"/>
        <v>PE5550</v>
      </c>
      <c r="BA46" s="25">
        <f t="shared" si="23"/>
        <v>-3</v>
      </c>
      <c r="BB46" s="25">
        <f t="shared" si="24"/>
        <v>-1</v>
      </c>
    </row>
    <row r="47" spans="2:55" ht="18.75" hidden="1">
      <c r="B47" s="25" t="str">
        <f t="shared" si="12"/>
        <v>CE5600</v>
      </c>
      <c r="C47" s="25" t="str">
        <f t="shared" si="13"/>
        <v>PE5600</v>
      </c>
      <c r="E47" s="70">
        <v>639700</v>
      </c>
      <c r="F47" s="70">
        <v>-9900</v>
      </c>
      <c r="G47" s="25">
        <v>913</v>
      </c>
      <c r="H47" s="25">
        <v>31.45</v>
      </c>
      <c r="I47" s="70">
        <v>436.9</v>
      </c>
      <c r="J47" s="70">
        <v>-31.05</v>
      </c>
      <c r="K47" s="70">
        <v>50</v>
      </c>
      <c r="L47" s="25">
        <v>432</v>
      </c>
      <c r="M47" s="70">
        <v>435.65</v>
      </c>
      <c r="N47" s="70">
        <v>50</v>
      </c>
      <c r="O47" s="26">
        <v>5600</v>
      </c>
      <c r="P47" s="70">
        <v>12250</v>
      </c>
      <c r="Q47" s="70">
        <v>4.6500000000000004</v>
      </c>
      <c r="R47" s="25">
        <v>4.8499999999999996</v>
      </c>
      <c r="S47" s="70">
        <v>100</v>
      </c>
      <c r="T47" s="71">
        <v>-0.3</v>
      </c>
      <c r="U47" s="71">
        <v>4.8499999999999996</v>
      </c>
      <c r="V47" s="70">
        <v>21.07</v>
      </c>
      <c r="W47" s="70">
        <v>48207</v>
      </c>
      <c r="X47" s="70">
        <v>267800</v>
      </c>
      <c r="Y47" s="71">
        <v>2156450</v>
      </c>
      <c r="Z47" s="70"/>
      <c r="AA47" s="70" t="s">
        <v>23</v>
      </c>
      <c r="AB47" s="25" t="s">
        <v>38</v>
      </c>
      <c r="AD47" s="73">
        <f t="shared" si="14"/>
        <v>436.9</v>
      </c>
      <c r="AE47" s="74">
        <f t="shared" si="15"/>
        <v>639700</v>
      </c>
      <c r="AF47" s="75">
        <f t="shared" si="16"/>
        <v>-31.05</v>
      </c>
      <c r="AG47" s="76">
        <f t="shared" si="17"/>
        <v>-9900</v>
      </c>
      <c r="AH47" s="52" t="str">
        <f t="shared" si="27"/>
        <v>LONG UNWINDING</v>
      </c>
      <c r="AI47" s="77">
        <f t="shared" si="18"/>
        <v>5600</v>
      </c>
      <c r="AJ47" s="52" t="str">
        <f t="shared" si="1"/>
        <v>BULLISH</v>
      </c>
      <c r="AK47" s="78">
        <f t="shared" si="19"/>
        <v>4.8499999999999996</v>
      </c>
      <c r="AL47" s="51">
        <f t="shared" si="20"/>
        <v>2156450</v>
      </c>
      <c r="AM47" s="75">
        <f t="shared" si="21"/>
        <v>-0.3</v>
      </c>
      <c r="AN47" s="76">
        <f t="shared" si="22"/>
        <v>267800</v>
      </c>
      <c r="AO47" s="25">
        <f t="shared" si="25"/>
        <v>467.95</v>
      </c>
      <c r="AP47" s="25">
        <f t="shared" si="25"/>
        <v>649600</v>
      </c>
      <c r="AQ47" s="25">
        <f t="shared" si="26"/>
        <v>5.1499999999999995</v>
      </c>
      <c r="AR47" s="25">
        <f t="shared" si="26"/>
        <v>1888650</v>
      </c>
      <c r="AS47" s="25">
        <f t="shared" si="4"/>
        <v>0</v>
      </c>
      <c r="AT47" s="25">
        <f t="shared" si="5"/>
        <v>2156450</v>
      </c>
      <c r="AU47" s="25">
        <f t="shared" si="6"/>
        <v>649600</v>
      </c>
      <c r="AV47" s="25">
        <f t="shared" si="7"/>
        <v>1888650</v>
      </c>
      <c r="AW47" s="25">
        <f t="shared" si="8"/>
        <v>649600</v>
      </c>
      <c r="AX47" s="25">
        <f t="shared" si="9"/>
        <v>1888650</v>
      </c>
      <c r="AY47" s="25" t="str">
        <f t="shared" si="10"/>
        <v>CE5600</v>
      </c>
      <c r="AZ47" s="25" t="str">
        <f t="shared" si="11"/>
        <v>PE5600</v>
      </c>
      <c r="BA47" s="25">
        <f t="shared" si="23"/>
        <v>1</v>
      </c>
      <c r="BB47" s="25">
        <f t="shared" si="24"/>
        <v>3</v>
      </c>
    </row>
    <row r="48" spans="2:55" ht="18.75" hidden="1">
      <c r="B48" s="25" t="str">
        <f t="shared" si="12"/>
        <v>CE5650</v>
      </c>
      <c r="C48" s="25" t="str">
        <f t="shared" si="13"/>
        <v>PE5650</v>
      </c>
      <c r="E48" s="25">
        <v>350</v>
      </c>
      <c r="F48" s="25" t="s">
        <v>23</v>
      </c>
      <c r="G48" s="25" t="s">
        <v>23</v>
      </c>
      <c r="H48" s="25" t="s">
        <v>23</v>
      </c>
      <c r="I48" s="70">
        <v>505</v>
      </c>
      <c r="J48" s="70" t="s">
        <v>23</v>
      </c>
      <c r="K48" s="70">
        <v>50</v>
      </c>
      <c r="L48" s="25">
        <v>360</v>
      </c>
      <c r="M48" s="70">
        <v>492.65</v>
      </c>
      <c r="N48" s="70">
        <v>50</v>
      </c>
      <c r="O48" s="26">
        <v>5650</v>
      </c>
      <c r="P48" s="70">
        <v>50</v>
      </c>
      <c r="Q48" s="70">
        <v>6.5</v>
      </c>
      <c r="R48" s="25">
        <v>8.1</v>
      </c>
      <c r="S48" s="70">
        <v>50</v>
      </c>
      <c r="T48" s="71">
        <v>1.5</v>
      </c>
      <c r="U48" s="71">
        <v>8.1</v>
      </c>
      <c r="V48" s="70">
        <v>21.19</v>
      </c>
      <c r="W48" s="70">
        <v>187</v>
      </c>
      <c r="X48" s="70">
        <v>-3250</v>
      </c>
      <c r="Y48" s="71">
        <v>35350</v>
      </c>
      <c r="Z48" s="70"/>
      <c r="AA48" s="70" t="s">
        <v>23</v>
      </c>
      <c r="AB48" s="25" t="s">
        <v>38</v>
      </c>
      <c r="AD48" s="73">
        <f t="shared" si="14"/>
        <v>505</v>
      </c>
      <c r="AE48" s="74">
        <f t="shared" si="15"/>
        <v>350</v>
      </c>
      <c r="AF48" s="75">
        <f t="shared" si="16"/>
        <v>0</v>
      </c>
      <c r="AG48" s="76">
        <f t="shared" si="17"/>
        <v>0</v>
      </c>
      <c r="AH48" s="52" t="str">
        <f t="shared" si="27"/>
        <v>BULLISH</v>
      </c>
      <c r="AI48" s="77">
        <f t="shared" si="18"/>
        <v>5650</v>
      </c>
      <c r="AJ48" s="52" t="str">
        <f t="shared" si="1"/>
        <v>LONG UNWINDING</v>
      </c>
      <c r="AK48" s="78">
        <f t="shared" si="19"/>
        <v>8.1</v>
      </c>
      <c r="AL48" s="51">
        <f t="shared" si="20"/>
        <v>35350</v>
      </c>
      <c r="AM48" s="75">
        <f t="shared" si="21"/>
        <v>1.5</v>
      </c>
      <c r="AN48" s="76">
        <f t="shared" si="22"/>
        <v>-3250</v>
      </c>
      <c r="AO48" s="25">
        <f t="shared" si="25"/>
        <v>505</v>
      </c>
      <c r="AP48" s="25">
        <f t="shared" si="25"/>
        <v>350</v>
      </c>
      <c r="AQ48" s="25">
        <f t="shared" si="26"/>
        <v>6.6</v>
      </c>
      <c r="AR48" s="25">
        <f t="shared" si="26"/>
        <v>38600</v>
      </c>
      <c r="AS48" s="25">
        <f t="shared" si="4"/>
        <v>0</v>
      </c>
      <c r="AT48" s="25">
        <f t="shared" si="5"/>
        <v>35350</v>
      </c>
      <c r="AU48" s="25">
        <f t="shared" si="6"/>
        <v>350</v>
      </c>
      <c r="AV48" s="25">
        <f t="shared" si="7"/>
        <v>38600</v>
      </c>
      <c r="AW48" s="25">
        <f t="shared" si="8"/>
        <v>350</v>
      </c>
      <c r="AX48" s="25">
        <f t="shared" si="9"/>
        <v>38600</v>
      </c>
      <c r="AY48" s="25" t="str">
        <f t="shared" si="10"/>
        <v>CE5650</v>
      </c>
      <c r="AZ48" s="25" t="str">
        <f t="shared" si="11"/>
        <v>PE5650</v>
      </c>
      <c r="BA48" s="25">
        <f t="shared" si="23"/>
        <v>3</v>
      </c>
      <c r="BB48" s="25">
        <f t="shared" si="24"/>
        <v>1</v>
      </c>
    </row>
    <row r="49" spans="2:58" ht="18.75" hidden="1">
      <c r="B49" s="25" t="str">
        <f t="shared" si="12"/>
        <v>CE5700</v>
      </c>
      <c r="C49" s="25" t="str">
        <f t="shared" si="13"/>
        <v>PE5700</v>
      </c>
      <c r="E49" s="70">
        <v>617350</v>
      </c>
      <c r="F49" s="70">
        <v>-5850</v>
      </c>
      <c r="G49" s="70">
        <v>1242</v>
      </c>
      <c r="H49" s="25">
        <v>27.27</v>
      </c>
      <c r="I49" s="70">
        <v>341.35</v>
      </c>
      <c r="J49" s="70">
        <v>-35.049999999999997</v>
      </c>
      <c r="K49" s="70">
        <v>50</v>
      </c>
      <c r="L49" s="25">
        <v>338.5</v>
      </c>
      <c r="M49" s="70">
        <v>342</v>
      </c>
      <c r="N49" s="70">
        <v>50</v>
      </c>
      <c r="O49" s="26">
        <v>5700</v>
      </c>
      <c r="P49" s="70">
        <v>150</v>
      </c>
      <c r="Q49" s="70">
        <v>10.55</v>
      </c>
      <c r="R49" s="25">
        <v>10.6</v>
      </c>
      <c r="S49" s="70">
        <v>3350</v>
      </c>
      <c r="T49" s="71">
        <v>0.55000000000000004</v>
      </c>
      <c r="U49" s="71">
        <v>10.55</v>
      </c>
      <c r="V49" s="70">
        <v>20.16</v>
      </c>
      <c r="W49" s="70">
        <v>111766</v>
      </c>
      <c r="X49" s="70">
        <v>162800</v>
      </c>
      <c r="Y49" s="71">
        <v>2573150</v>
      </c>
      <c r="Z49" s="70"/>
      <c r="AA49" s="70" t="s">
        <v>23</v>
      </c>
      <c r="AB49" s="25" t="s">
        <v>38</v>
      </c>
      <c r="AD49" s="73">
        <f t="shared" si="14"/>
        <v>341.35</v>
      </c>
      <c r="AE49" s="74">
        <f t="shared" si="15"/>
        <v>617350</v>
      </c>
      <c r="AF49" s="75">
        <f t="shared" si="16"/>
        <v>-35.049999999999997</v>
      </c>
      <c r="AG49" s="76">
        <f t="shared" si="17"/>
        <v>-5850</v>
      </c>
      <c r="AH49" s="52" t="str">
        <f t="shared" si="27"/>
        <v>LONG UNWINDING</v>
      </c>
      <c r="AI49" s="77">
        <f t="shared" si="18"/>
        <v>5700</v>
      </c>
      <c r="AJ49" s="52" t="str">
        <f t="shared" si="1"/>
        <v>BEARISH</v>
      </c>
      <c r="AK49" s="78">
        <f t="shared" si="19"/>
        <v>10.55</v>
      </c>
      <c r="AL49" s="51">
        <f t="shared" si="20"/>
        <v>2573150</v>
      </c>
      <c r="AM49" s="75">
        <f t="shared" si="21"/>
        <v>0.55000000000000004</v>
      </c>
      <c r="AN49" s="76">
        <f t="shared" si="22"/>
        <v>162800</v>
      </c>
      <c r="AO49" s="25">
        <f t="shared" si="25"/>
        <v>376.40000000000003</v>
      </c>
      <c r="AP49" s="25">
        <f t="shared" si="25"/>
        <v>623200</v>
      </c>
      <c r="AQ49" s="25">
        <f t="shared" si="26"/>
        <v>10</v>
      </c>
      <c r="AR49" s="25">
        <f t="shared" si="26"/>
        <v>2410350</v>
      </c>
      <c r="AS49" s="25">
        <f t="shared" si="4"/>
        <v>0</v>
      </c>
      <c r="AT49" s="25">
        <f t="shared" si="5"/>
        <v>2573150</v>
      </c>
      <c r="AU49" s="25">
        <f t="shared" si="6"/>
        <v>623200</v>
      </c>
      <c r="AV49" s="25">
        <f t="shared" si="7"/>
        <v>2410350</v>
      </c>
      <c r="AW49" s="25">
        <f t="shared" si="8"/>
        <v>623200</v>
      </c>
      <c r="AX49" s="25">
        <f t="shared" si="9"/>
        <v>2410350</v>
      </c>
      <c r="AY49" s="25" t="str">
        <f t="shared" si="10"/>
        <v>CE5700</v>
      </c>
      <c r="AZ49" s="25" t="str">
        <f t="shared" si="11"/>
        <v>PE5700</v>
      </c>
      <c r="BA49" s="25">
        <f t="shared" si="23"/>
        <v>1</v>
      </c>
      <c r="BB49" s="25">
        <f t="shared" si="24"/>
        <v>-3</v>
      </c>
    </row>
    <row r="50" spans="2:58" ht="18.75" hidden="1">
      <c r="B50" s="25" t="str">
        <f t="shared" si="12"/>
        <v>CE5750</v>
      </c>
      <c r="C50" s="25" t="str">
        <f t="shared" si="13"/>
        <v>PE5750</v>
      </c>
      <c r="E50" s="25">
        <v>50</v>
      </c>
      <c r="F50" s="25" t="s">
        <v>23</v>
      </c>
      <c r="G50" s="25" t="s">
        <v>23</v>
      </c>
      <c r="H50" s="25" t="s">
        <v>23</v>
      </c>
      <c r="I50" s="70">
        <v>410</v>
      </c>
      <c r="J50" s="70" t="s">
        <v>23</v>
      </c>
      <c r="K50" s="70">
        <v>50</v>
      </c>
      <c r="L50" s="25">
        <v>260</v>
      </c>
      <c r="M50" s="70">
        <v>397.65</v>
      </c>
      <c r="N50" s="70">
        <v>50</v>
      </c>
      <c r="O50" s="26">
        <v>5750</v>
      </c>
      <c r="P50" s="70">
        <v>50</v>
      </c>
      <c r="Q50" s="70">
        <v>14.5</v>
      </c>
      <c r="R50" s="25">
        <v>15.45</v>
      </c>
      <c r="S50" s="70">
        <v>50</v>
      </c>
      <c r="T50" s="71">
        <v>0.3</v>
      </c>
      <c r="U50" s="71">
        <v>14.55</v>
      </c>
      <c r="V50" s="70">
        <v>19.41</v>
      </c>
      <c r="W50" s="70">
        <v>1350</v>
      </c>
      <c r="X50" s="70">
        <v>20800</v>
      </c>
      <c r="Y50" s="71">
        <v>85450</v>
      </c>
      <c r="Z50" s="70"/>
      <c r="AA50" s="70" t="s">
        <v>23</v>
      </c>
      <c r="AB50" s="25" t="s">
        <v>38</v>
      </c>
      <c r="AD50" s="73">
        <f t="shared" si="14"/>
        <v>410</v>
      </c>
      <c r="AE50" s="74">
        <f t="shared" si="15"/>
        <v>50</v>
      </c>
      <c r="AF50" s="75">
        <f t="shared" si="16"/>
        <v>0</v>
      </c>
      <c r="AG50" s="76">
        <f t="shared" si="17"/>
        <v>0</v>
      </c>
      <c r="AH50" s="52" t="str">
        <f t="shared" si="27"/>
        <v>BULLISH</v>
      </c>
      <c r="AI50" s="77">
        <f t="shared" si="18"/>
        <v>5750</v>
      </c>
      <c r="AJ50" s="52" t="str">
        <f t="shared" si="1"/>
        <v>BEARISH</v>
      </c>
      <c r="AK50" s="78">
        <f t="shared" si="19"/>
        <v>14.55</v>
      </c>
      <c r="AL50" s="51">
        <f t="shared" si="20"/>
        <v>85450</v>
      </c>
      <c r="AM50" s="75">
        <f t="shared" si="21"/>
        <v>0.3</v>
      </c>
      <c r="AN50" s="76">
        <f t="shared" si="22"/>
        <v>20800</v>
      </c>
      <c r="AO50" s="25">
        <f t="shared" si="25"/>
        <v>410</v>
      </c>
      <c r="AP50" s="25">
        <f t="shared" si="25"/>
        <v>50</v>
      </c>
      <c r="AQ50" s="25">
        <f t="shared" si="26"/>
        <v>14.25</v>
      </c>
      <c r="AR50" s="25">
        <f t="shared" si="26"/>
        <v>64650</v>
      </c>
      <c r="AS50" s="25">
        <f t="shared" si="4"/>
        <v>50</v>
      </c>
      <c r="AT50" s="25">
        <f t="shared" si="5"/>
        <v>85450</v>
      </c>
      <c r="AU50" s="25">
        <f t="shared" si="6"/>
        <v>50</v>
      </c>
      <c r="AV50" s="25">
        <f t="shared" si="7"/>
        <v>64650</v>
      </c>
      <c r="AW50" s="25">
        <f t="shared" si="8"/>
        <v>50</v>
      </c>
      <c r="AX50" s="25">
        <f t="shared" si="9"/>
        <v>64650</v>
      </c>
      <c r="AY50" s="25" t="str">
        <f t="shared" si="10"/>
        <v>CE5750</v>
      </c>
      <c r="AZ50" s="25" t="str">
        <f t="shared" si="11"/>
        <v>PE5750</v>
      </c>
      <c r="BA50" s="25">
        <f t="shared" si="23"/>
        <v>3</v>
      </c>
      <c r="BB50" s="25">
        <f t="shared" si="24"/>
        <v>-3</v>
      </c>
    </row>
    <row r="51" spans="2:58" ht="18.75">
      <c r="B51" s="25" t="str">
        <f t="shared" si="12"/>
        <v>CE5800</v>
      </c>
      <c r="C51" s="25" t="str">
        <f t="shared" si="13"/>
        <v>PE5800</v>
      </c>
      <c r="E51" s="70">
        <v>549000</v>
      </c>
      <c r="F51" s="70">
        <v>-37300</v>
      </c>
      <c r="G51" s="70">
        <v>6162</v>
      </c>
      <c r="H51" s="25">
        <v>24.56</v>
      </c>
      <c r="I51" s="70">
        <v>253.25</v>
      </c>
      <c r="J51" s="70">
        <v>-34.049999999999997</v>
      </c>
      <c r="K51" s="70">
        <v>250</v>
      </c>
      <c r="L51" s="25">
        <v>250.75</v>
      </c>
      <c r="M51" s="70">
        <v>254.25</v>
      </c>
      <c r="N51" s="70">
        <v>200</v>
      </c>
      <c r="O51" s="26">
        <v>5800</v>
      </c>
      <c r="P51" s="70">
        <v>100</v>
      </c>
      <c r="Q51" s="70">
        <v>21.1</v>
      </c>
      <c r="R51" s="25">
        <v>21.35</v>
      </c>
      <c r="S51" s="70">
        <v>50</v>
      </c>
      <c r="T51" s="71">
        <v>1.9</v>
      </c>
      <c r="U51" s="71">
        <v>21.1</v>
      </c>
      <c r="V51" s="70">
        <v>19.010000000000002</v>
      </c>
      <c r="W51" s="70">
        <v>183618</v>
      </c>
      <c r="X51" s="70">
        <v>402250</v>
      </c>
      <c r="Y51" s="71">
        <v>4094400</v>
      </c>
      <c r="Z51" s="70"/>
      <c r="AA51" s="70" t="s">
        <v>23</v>
      </c>
      <c r="AB51" s="25" t="s">
        <v>38</v>
      </c>
      <c r="AD51" s="73">
        <f t="shared" si="14"/>
        <v>253.25</v>
      </c>
      <c r="AE51" s="74">
        <f t="shared" si="15"/>
        <v>549000</v>
      </c>
      <c r="AF51" s="75">
        <f t="shared" si="16"/>
        <v>-34.049999999999997</v>
      </c>
      <c r="AG51" s="76">
        <f t="shared" si="17"/>
        <v>-37300</v>
      </c>
      <c r="AH51" s="52" t="str">
        <f t="shared" si="27"/>
        <v>LONG UNWINDING</v>
      </c>
      <c r="AI51" s="77">
        <f t="shared" si="18"/>
        <v>5800</v>
      </c>
      <c r="AJ51" s="52" t="str">
        <f t="shared" si="1"/>
        <v>BEARISH</v>
      </c>
      <c r="AK51" s="73">
        <f t="shared" si="19"/>
        <v>21.1</v>
      </c>
      <c r="AL51" s="73">
        <f t="shared" si="20"/>
        <v>4094400</v>
      </c>
      <c r="AM51" s="75">
        <f t="shared" si="21"/>
        <v>1.9</v>
      </c>
      <c r="AN51" s="76">
        <f t="shared" si="22"/>
        <v>402250</v>
      </c>
      <c r="AO51" s="25">
        <f t="shared" si="25"/>
        <v>287.3</v>
      </c>
      <c r="AP51" s="25">
        <f t="shared" si="25"/>
        <v>586300</v>
      </c>
      <c r="AQ51" s="25">
        <f t="shared" si="26"/>
        <v>19.200000000000003</v>
      </c>
      <c r="AR51" s="25">
        <f t="shared" si="26"/>
        <v>3692150</v>
      </c>
      <c r="AS51" s="25">
        <f t="shared" si="4"/>
        <v>0</v>
      </c>
      <c r="AT51" s="25">
        <f t="shared" si="5"/>
        <v>0</v>
      </c>
      <c r="AU51" s="25">
        <f t="shared" si="6"/>
        <v>586300</v>
      </c>
      <c r="AV51" s="25">
        <f t="shared" si="7"/>
        <v>3692150</v>
      </c>
      <c r="AW51" s="25">
        <f t="shared" si="8"/>
        <v>586300</v>
      </c>
      <c r="AX51" s="25">
        <f t="shared" si="9"/>
        <v>3692150</v>
      </c>
      <c r="AY51" s="25" t="str">
        <f t="shared" si="10"/>
        <v>CE5800</v>
      </c>
      <c r="AZ51" s="25" t="str">
        <f t="shared" si="11"/>
        <v>PE5800</v>
      </c>
      <c r="BA51" s="25">
        <f t="shared" si="23"/>
        <v>1</v>
      </c>
      <c r="BB51" s="25">
        <f t="shared" si="24"/>
        <v>-3</v>
      </c>
    </row>
    <row r="52" spans="2:58" ht="18.75" hidden="1">
      <c r="B52" s="25" t="str">
        <f t="shared" si="12"/>
        <v>CE5850</v>
      </c>
      <c r="C52" s="25" t="str">
        <f t="shared" si="13"/>
        <v>PE5850</v>
      </c>
      <c r="E52" s="70">
        <v>1800</v>
      </c>
      <c r="F52" s="25">
        <v>600</v>
      </c>
      <c r="G52" s="25">
        <v>17</v>
      </c>
      <c r="H52" s="25">
        <v>24.36</v>
      </c>
      <c r="I52" s="70">
        <v>216</v>
      </c>
      <c r="J52" s="70">
        <v>-59</v>
      </c>
      <c r="K52" s="70">
        <v>100</v>
      </c>
      <c r="L52" s="25">
        <v>183.05</v>
      </c>
      <c r="M52" s="70">
        <v>308.39999999999998</v>
      </c>
      <c r="N52" s="70">
        <v>200</v>
      </c>
      <c r="O52" s="26">
        <v>5850</v>
      </c>
      <c r="P52" s="70">
        <v>100</v>
      </c>
      <c r="Q52" s="70">
        <v>29.5</v>
      </c>
      <c r="R52" s="25">
        <v>30.4</v>
      </c>
      <c r="S52" s="70">
        <v>600</v>
      </c>
      <c r="T52" s="71">
        <v>3.4</v>
      </c>
      <c r="U52" s="71">
        <v>30</v>
      </c>
      <c r="V52" s="70">
        <v>18.600000000000001</v>
      </c>
      <c r="W52" s="70">
        <v>7253</v>
      </c>
      <c r="X52" s="70">
        <v>68100</v>
      </c>
      <c r="Y52" s="71">
        <v>237700</v>
      </c>
      <c r="Z52" s="70"/>
      <c r="AA52" s="70">
        <v>2150</v>
      </c>
      <c r="AB52" s="25" t="s">
        <v>38</v>
      </c>
      <c r="AD52" s="73">
        <f t="shared" si="14"/>
        <v>216</v>
      </c>
      <c r="AE52" s="74">
        <f t="shared" si="15"/>
        <v>1800</v>
      </c>
      <c r="AF52" s="75">
        <f t="shared" si="16"/>
        <v>-59</v>
      </c>
      <c r="AG52" s="76">
        <f t="shared" si="17"/>
        <v>600</v>
      </c>
      <c r="AH52" s="52" t="str">
        <f t="shared" si="27"/>
        <v>BEARISH</v>
      </c>
      <c r="AI52" s="77">
        <f t="shared" si="18"/>
        <v>5850</v>
      </c>
      <c r="AJ52" s="52" t="str">
        <f t="shared" si="1"/>
        <v>BEARISH</v>
      </c>
      <c r="AK52" s="73">
        <f t="shared" si="19"/>
        <v>30</v>
      </c>
      <c r="AL52" s="73">
        <f t="shared" si="20"/>
        <v>237700</v>
      </c>
      <c r="AM52" s="75">
        <f t="shared" si="21"/>
        <v>3.4</v>
      </c>
      <c r="AN52" s="76">
        <f t="shared" si="22"/>
        <v>68100</v>
      </c>
      <c r="AO52" s="25">
        <f t="shared" si="25"/>
        <v>275</v>
      </c>
      <c r="AP52" s="25">
        <f t="shared" si="25"/>
        <v>1200</v>
      </c>
      <c r="AQ52" s="25">
        <f t="shared" si="26"/>
        <v>26.6</v>
      </c>
      <c r="AR52" s="25">
        <f t="shared" si="26"/>
        <v>169600</v>
      </c>
      <c r="AS52" s="25">
        <f t="shared" si="4"/>
        <v>1800</v>
      </c>
      <c r="AT52" s="25">
        <f t="shared" si="5"/>
        <v>237700</v>
      </c>
      <c r="AU52" s="25">
        <f t="shared" si="6"/>
        <v>1200</v>
      </c>
      <c r="AV52" s="25">
        <f t="shared" si="7"/>
        <v>169600</v>
      </c>
      <c r="AW52" s="25">
        <f t="shared" si="8"/>
        <v>1200</v>
      </c>
      <c r="AX52" s="25">
        <f t="shared" si="9"/>
        <v>169600</v>
      </c>
      <c r="AY52" s="25" t="str">
        <f t="shared" si="10"/>
        <v>CE5850</v>
      </c>
      <c r="AZ52" s="25" t="str">
        <f t="shared" si="11"/>
        <v>PE5850</v>
      </c>
      <c r="BA52" s="25">
        <f t="shared" si="23"/>
        <v>-3</v>
      </c>
      <c r="BB52" s="25">
        <f t="shared" si="24"/>
        <v>-3</v>
      </c>
    </row>
    <row r="53" spans="2:58" ht="18.75">
      <c r="B53" s="25" t="str">
        <f t="shared" si="12"/>
        <v>CE5900</v>
      </c>
      <c r="C53" s="25" t="str">
        <f t="shared" si="13"/>
        <v>PE5900</v>
      </c>
      <c r="E53" s="70">
        <v>561600</v>
      </c>
      <c r="F53" s="70">
        <v>63700</v>
      </c>
      <c r="G53" s="70">
        <v>14408</v>
      </c>
      <c r="H53" s="25">
        <v>22.7</v>
      </c>
      <c r="I53" s="70">
        <v>175.15</v>
      </c>
      <c r="J53" s="70">
        <v>-27.8</v>
      </c>
      <c r="K53" s="70">
        <v>250</v>
      </c>
      <c r="L53" s="25">
        <v>171.9</v>
      </c>
      <c r="M53" s="70">
        <v>174.25</v>
      </c>
      <c r="N53" s="70">
        <v>50</v>
      </c>
      <c r="O53" s="26">
        <v>5900</v>
      </c>
      <c r="P53" s="70">
        <v>1700</v>
      </c>
      <c r="Q53" s="70">
        <v>41</v>
      </c>
      <c r="R53" s="25">
        <v>41.35</v>
      </c>
      <c r="S53" s="70">
        <v>500</v>
      </c>
      <c r="T53" s="71">
        <v>4.2</v>
      </c>
      <c r="U53" s="71">
        <v>41</v>
      </c>
      <c r="V53" s="70">
        <v>17.97</v>
      </c>
      <c r="W53" s="70">
        <v>269269</v>
      </c>
      <c r="X53" s="70">
        <v>215100</v>
      </c>
      <c r="Y53" s="71">
        <v>3313400</v>
      </c>
      <c r="Z53" s="70"/>
      <c r="AA53" s="70" t="s">
        <v>23</v>
      </c>
      <c r="AB53" s="25" t="s">
        <v>38</v>
      </c>
      <c r="AD53" s="73">
        <f t="shared" si="14"/>
        <v>175.15</v>
      </c>
      <c r="AE53" s="74">
        <f t="shared" si="15"/>
        <v>561600</v>
      </c>
      <c r="AF53" s="75">
        <f t="shared" si="16"/>
        <v>-27.8</v>
      </c>
      <c r="AG53" s="76">
        <f t="shared" si="17"/>
        <v>63700</v>
      </c>
      <c r="AH53" s="52" t="str">
        <f t="shared" si="27"/>
        <v>BEARISH</v>
      </c>
      <c r="AI53" s="77">
        <f t="shared" si="18"/>
        <v>5900</v>
      </c>
      <c r="AJ53" s="52" t="str">
        <f t="shared" si="1"/>
        <v>BEARISH</v>
      </c>
      <c r="AK53" s="73">
        <f t="shared" si="19"/>
        <v>41</v>
      </c>
      <c r="AL53" s="73">
        <f t="shared" si="20"/>
        <v>3313400</v>
      </c>
      <c r="AM53" s="75">
        <f t="shared" si="21"/>
        <v>4.2</v>
      </c>
      <c r="AN53" s="76">
        <f t="shared" si="22"/>
        <v>215100</v>
      </c>
      <c r="AO53" s="25">
        <f t="shared" si="25"/>
        <v>202.95000000000002</v>
      </c>
      <c r="AP53" s="25">
        <f t="shared" si="25"/>
        <v>497900</v>
      </c>
      <c r="AQ53" s="25">
        <f t="shared" si="26"/>
        <v>36.799999999999997</v>
      </c>
      <c r="AR53" s="25">
        <f t="shared" si="26"/>
        <v>3098300</v>
      </c>
      <c r="AS53" s="25">
        <f t="shared" si="4"/>
        <v>561600</v>
      </c>
      <c r="AT53" s="25">
        <f t="shared" si="5"/>
        <v>3313400</v>
      </c>
      <c r="AU53" s="25">
        <f t="shared" si="6"/>
        <v>497900</v>
      </c>
      <c r="AV53" s="25">
        <f t="shared" si="7"/>
        <v>3098300</v>
      </c>
      <c r="AW53" s="25">
        <f t="shared" si="8"/>
        <v>497900</v>
      </c>
      <c r="AX53" s="25">
        <f t="shared" si="9"/>
        <v>3098300</v>
      </c>
      <c r="AY53" s="25" t="str">
        <f t="shared" si="10"/>
        <v>CE5900</v>
      </c>
      <c r="AZ53" s="25" t="str">
        <f t="shared" si="11"/>
        <v>PE5900</v>
      </c>
      <c r="BA53" s="25">
        <f t="shared" si="23"/>
        <v>-3</v>
      </c>
      <c r="BB53" s="25">
        <f t="shared" si="24"/>
        <v>-3</v>
      </c>
    </row>
    <row r="54" spans="2:58" ht="18.75" hidden="1">
      <c r="B54" s="25" t="str">
        <f t="shared" si="12"/>
        <v>CE5950</v>
      </c>
      <c r="C54" s="25" t="str">
        <f t="shared" si="13"/>
        <v>PE5950</v>
      </c>
      <c r="E54" s="70">
        <v>7100</v>
      </c>
      <c r="F54" s="70">
        <v>2000</v>
      </c>
      <c r="G54" s="25">
        <v>103</v>
      </c>
      <c r="H54" s="25">
        <v>20.93</v>
      </c>
      <c r="I54" s="70">
        <v>136.05000000000001</v>
      </c>
      <c r="J54" s="70">
        <v>-31.15</v>
      </c>
      <c r="K54" s="70">
        <v>50</v>
      </c>
      <c r="L54" s="25">
        <v>136</v>
      </c>
      <c r="M54" s="70">
        <v>141.4</v>
      </c>
      <c r="N54" s="70">
        <v>50</v>
      </c>
      <c r="O54" s="26">
        <v>5950</v>
      </c>
      <c r="P54" s="70">
        <v>400</v>
      </c>
      <c r="Q54" s="70">
        <v>55</v>
      </c>
      <c r="R54" s="25">
        <v>56.1</v>
      </c>
      <c r="S54" s="70">
        <v>400</v>
      </c>
      <c r="T54" s="71">
        <v>5.3</v>
      </c>
      <c r="U54" s="71">
        <v>55.2</v>
      </c>
      <c r="V54" s="70">
        <v>17.29</v>
      </c>
      <c r="W54" s="70">
        <v>15159</v>
      </c>
      <c r="X54" s="70">
        <v>46650</v>
      </c>
      <c r="Y54" s="71">
        <v>292300</v>
      </c>
      <c r="Z54" s="70"/>
      <c r="AA54" s="70" t="s">
        <v>23</v>
      </c>
      <c r="AB54" s="25" t="s">
        <v>38</v>
      </c>
      <c r="AD54" s="73">
        <f t="shared" si="14"/>
        <v>136.05000000000001</v>
      </c>
      <c r="AE54" s="74">
        <f t="shared" si="15"/>
        <v>7100</v>
      </c>
      <c r="AF54" s="75">
        <f t="shared" si="16"/>
        <v>-31.15</v>
      </c>
      <c r="AG54" s="76">
        <f t="shared" si="17"/>
        <v>2000</v>
      </c>
      <c r="AH54" s="52" t="str">
        <f t="shared" si="27"/>
        <v>BEARISH</v>
      </c>
      <c r="AI54" s="77">
        <f t="shared" si="18"/>
        <v>5950</v>
      </c>
      <c r="AJ54" s="52" t="str">
        <f t="shared" si="1"/>
        <v>BEARISH</v>
      </c>
      <c r="AK54" s="73">
        <f t="shared" si="19"/>
        <v>55.2</v>
      </c>
      <c r="AL54" s="73">
        <f t="shared" si="20"/>
        <v>292300</v>
      </c>
      <c r="AM54" s="75">
        <f t="shared" si="21"/>
        <v>5.3</v>
      </c>
      <c r="AN54" s="76">
        <f t="shared" si="22"/>
        <v>46650</v>
      </c>
      <c r="AO54" s="25">
        <f t="shared" si="25"/>
        <v>167.20000000000002</v>
      </c>
      <c r="AP54" s="25">
        <f t="shared" si="25"/>
        <v>5100</v>
      </c>
      <c r="AQ54" s="25">
        <f t="shared" si="26"/>
        <v>49.900000000000006</v>
      </c>
      <c r="AR54" s="25">
        <f t="shared" si="26"/>
        <v>245650</v>
      </c>
      <c r="AS54" s="25">
        <f t="shared" si="4"/>
        <v>7100</v>
      </c>
      <c r="AT54" s="25">
        <f t="shared" si="5"/>
        <v>0</v>
      </c>
      <c r="AU54" s="25">
        <f t="shared" si="6"/>
        <v>5100</v>
      </c>
      <c r="AV54" s="25">
        <f t="shared" si="7"/>
        <v>245650</v>
      </c>
      <c r="AW54" s="25">
        <f t="shared" si="8"/>
        <v>5100</v>
      </c>
      <c r="AX54" s="25">
        <f t="shared" si="9"/>
        <v>245650</v>
      </c>
      <c r="AY54" s="25" t="str">
        <f t="shared" si="10"/>
        <v>CE5950</v>
      </c>
      <c r="AZ54" s="25" t="str">
        <f t="shared" si="11"/>
        <v>PE5950</v>
      </c>
      <c r="BA54" s="25">
        <f t="shared" si="23"/>
        <v>-3</v>
      </c>
      <c r="BB54" s="25">
        <f t="shared" si="24"/>
        <v>-3</v>
      </c>
    </row>
    <row r="55" spans="2:58" ht="18.75">
      <c r="B55" s="25" t="str">
        <f t="shared" si="12"/>
        <v>CE6000</v>
      </c>
      <c r="C55" s="25" t="str">
        <f t="shared" si="13"/>
        <v>PE6000</v>
      </c>
      <c r="E55" s="70">
        <v>1734950</v>
      </c>
      <c r="F55" s="70">
        <v>566450</v>
      </c>
      <c r="G55" s="70">
        <v>138160</v>
      </c>
      <c r="H55" s="25">
        <v>20.67</v>
      </c>
      <c r="I55" s="70">
        <v>107.25</v>
      </c>
      <c r="J55" s="70">
        <v>-27.1</v>
      </c>
      <c r="K55" s="70">
        <v>350</v>
      </c>
      <c r="L55" s="25">
        <v>107.25</v>
      </c>
      <c r="M55" s="70">
        <v>108.95</v>
      </c>
      <c r="N55" s="70">
        <v>350</v>
      </c>
      <c r="O55" s="26">
        <v>6000</v>
      </c>
      <c r="P55" s="70">
        <v>100</v>
      </c>
      <c r="Q55" s="70">
        <v>74.45</v>
      </c>
      <c r="R55" s="25">
        <v>74.5</v>
      </c>
      <c r="S55" s="70">
        <v>9050</v>
      </c>
      <c r="T55" s="71">
        <v>9.1</v>
      </c>
      <c r="U55" s="71">
        <v>74.45</v>
      </c>
      <c r="V55" s="70">
        <v>16.82</v>
      </c>
      <c r="W55" s="70">
        <v>402314</v>
      </c>
      <c r="X55" s="70">
        <v>-379400</v>
      </c>
      <c r="Y55" s="71">
        <v>4927650</v>
      </c>
      <c r="Z55" s="70"/>
      <c r="AA55" s="70" t="s">
        <v>23</v>
      </c>
      <c r="AB55" s="25" t="s">
        <v>38</v>
      </c>
      <c r="AD55" s="73">
        <f t="shared" si="14"/>
        <v>107.25</v>
      </c>
      <c r="AE55" s="74">
        <f t="shared" si="15"/>
        <v>1734950</v>
      </c>
      <c r="AF55" s="75">
        <f t="shared" si="16"/>
        <v>-27.1</v>
      </c>
      <c r="AG55" s="76">
        <f t="shared" si="17"/>
        <v>566450</v>
      </c>
      <c r="AH55" s="52" t="str">
        <f t="shared" si="27"/>
        <v>BEARISH</v>
      </c>
      <c r="AI55" s="77">
        <f t="shared" si="18"/>
        <v>6000</v>
      </c>
      <c r="AJ55" s="52" t="str">
        <f t="shared" si="1"/>
        <v>LONG UNWINDING</v>
      </c>
      <c r="AK55" s="73">
        <f t="shared" si="19"/>
        <v>74.45</v>
      </c>
      <c r="AL55" s="73">
        <f t="shared" si="20"/>
        <v>4927650</v>
      </c>
      <c r="AM55" s="75">
        <f t="shared" si="21"/>
        <v>9.1</v>
      </c>
      <c r="AN55" s="76">
        <f t="shared" si="22"/>
        <v>-379400</v>
      </c>
      <c r="AO55" s="25">
        <f t="shared" si="25"/>
        <v>134.35</v>
      </c>
      <c r="AP55" s="25">
        <f t="shared" si="25"/>
        <v>1168500</v>
      </c>
      <c r="AQ55" s="25">
        <f t="shared" si="26"/>
        <v>65.350000000000009</v>
      </c>
      <c r="AR55" s="25">
        <f t="shared" si="26"/>
        <v>5307050</v>
      </c>
      <c r="AS55" s="25">
        <f t="shared" si="4"/>
        <v>1734950</v>
      </c>
      <c r="AT55" s="25">
        <f t="shared" si="5"/>
        <v>0</v>
      </c>
      <c r="AU55" s="25">
        <f t="shared" si="6"/>
        <v>1168500</v>
      </c>
      <c r="AV55" s="25">
        <f t="shared" si="7"/>
        <v>5307050</v>
      </c>
      <c r="AW55" s="25">
        <f t="shared" si="8"/>
        <v>1168500</v>
      </c>
      <c r="AX55" s="25">
        <f t="shared" si="9"/>
        <v>0</v>
      </c>
      <c r="AY55" s="25" t="str">
        <f t="shared" si="10"/>
        <v>CE6000</v>
      </c>
      <c r="AZ55" s="25" t="str">
        <f t="shared" si="11"/>
        <v>PE6000</v>
      </c>
      <c r="BA55" s="25">
        <f t="shared" si="23"/>
        <v>-3</v>
      </c>
      <c r="BB55" s="25">
        <f t="shared" si="24"/>
        <v>1</v>
      </c>
      <c r="BE55" s="25" t="s">
        <v>45</v>
      </c>
      <c r="BF55" s="25" t="s">
        <v>46</v>
      </c>
    </row>
    <row r="56" spans="2:58" ht="18.75" hidden="1">
      <c r="B56" s="25" t="str">
        <f t="shared" si="12"/>
        <v>CE6050</v>
      </c>
      <c r="C56" s="25" t="str">
        <f t="shared" si="13"/>
        <v>PE6050</v>
      </c>
      <c r="E56" s="70">
        <v>118350</v>
      </c>
      <c r="F56" s="70">
        <v>77600</v>
      </c>
      <c r="G56" s="70">
        <v>12984</v>
      </c>
      <c r="H56" s="25">
        <v>20.170000000000002</v>
      </c>
      <c r="I56" s="70">
        <v>81.2</v>
      </c>
      <c r="J56" s="70">
        <v>-23.5</v>
      </c>
      <c r="K56" s="70">
        <v>500</v>
      </c>
      <c r="L56" s="25">
        <v>80.900000000000006</v>
      </c>
      <c r="M56" s="70">
        <v>82.8</v>
      </c>
      <c r="N56" s="70">
        <v>50</v>
      </c>
      <c r="O56" s="26">
        <v>6050</v>
      </c>
      <c r="P56" s="70">
        <v>100</v>
      </c>
      <c r="Q56" s="70">
        <v>96.2</v>
      </c>
      <c r="R56" s="25">
        <v>97</v>
      </c>
      <c r="S56" s="70">
        <v>550</v>
      </c>
      <c r="T56" s="71">
        <v>11.05</v>
      </c>
      <c r="U56" s="71">
        <v>96.2</v>
      </c>
      <c r="V56" s="70">
        <v>15.87</v>
      </c>
      <c r="W56" s="70">
        <v>13572</v>
      </c>
      <c r="X56" s="70">
        <v>45850</v>
      </c>
      <c r="Y56" s="71">
        <v>262350</v>
      </c>
      <c r="Z56" s="70"/>
      <c r="AA56" s="70" t="s">
        <v>23</v>
      </c>
      <c r="AB56" s="25" t="s">
        <v>38</v>
      </c>
      <c r="AD56" s="73">
        <f t="shared" si="14"/>
        <v>81.2</v>
      </c>
      <c r="AE56" s="74">
        <f t="shared" si="15"/>
        <v>118350</v>
      </c>
      <c r="AF56" s="75">
        <f t="shared" si="16"/>
        <v>-23.5</v>
      </c>
      <c r="AG56" s="76">
        <f t="shared" si="17"/>
        <v>77600</v>
      </c>
      <c r="AH56" s="52" t="str">
        <f t="shared" si="27"/>
        <v>BEARISH</v>
      </c>
      <c r="AI56" s="77">
        <f t="shared" si="18"/>
        <v>6050</v>
      </c>
      <c r="AJ56" s="52" t="str">
        <f t="shared" si="1"/>
        <v>BEARISH</v>
      </c>
      <c r="AK56" s="73">
        <f t="shared" si="19"/>
        <v>96.2</v>
      </c>
      <c r="AL56" s="73">
        <f t="shared" si="20"/>
        <v>262350</v>
      </c>
      <c r="AM56" s="75">
        <f t="shared" si="21"/>
        <v>11.05</v>
      </c>
      <c r="AN56" s="76">
        <f t="shared" si="22"/>
        <v>45850</v>
      </c>
      <c r="AO56" s="25">
        <f t="shared" si="25"/>
        <v>104.7</v>
      </c>
      <c r="AP56" s="25">
        <f t="shared" si="25"/>
        <v>40750</v>
      </c>
      <c r="AQ56" s="25">
        <f t="shared" si="26"/>
        <v>85.15</v>
      </c>
      <c r="AR56" s="25">
        <f t="shared" si="26"/>
        <v>216500</v>
      </c>
      <c r="AS56" s="25">
        <f t="shared" si="4"/>
        <v>118350</v>
      </c>
      <c r="AT56" s="25">
        <f t="shared" si="5"/>
        <v>0</v>
      </c>
      <c r="AU56" s="25">
        <f t="shared" si="6"/>
        <v>40750</v>
      </c>
      <c r="AV56" s="25">
        <f t="shared" si="7"/>
        <v>216500</v>
      </c>
      <c r="AW56" s="25">
        <f t="shared" si="8"/>
        <v>40750</v>
      </c>
      <c r="AX56" s="25">
        <f t="shared" si="9"/>
        <v>216500</v>
      </c>
      <c r="AY56" s="25" t="str">
        <f t="shared" si="10"/>
        <v>CE6050</v>
      </c>
      <c r="AZ56" s="25" t="str">
        <f t="shared" si="11"/>
        <v>PE6050</v>
      </c>
      <c r="BA56" s="25">
        <f t="shared" si="23"/>
        <v>-3</v>
      </c>
      <c r="BB56" s="25">
        <f t="shared" si="24"/>
        <v>-3</v>
      </c>
      <c r="BE56" s="25" t="s">
        <v>47</v>
      </c>
      <c r="BF56" s="25" t="s">
        <v>48</v>
      </c>
    </row>
    <row r="57" spans="2:58" ht="18.75">
      <c r="B57" s="25" t="str">
        <f t="shared" si="12"/>
        <v>CE6100</v>
      </c>
      <c r="C57" s="25" t="str">
        <f t="shared" si="13"/>
        <v>PE6100</v>
      </c>
      <c r="E57" s="70">
        <v>4087900</v>
      </c>
      <c r="F57" s="70">
        <v>1307850</v>
      </c>
      <c r="G57" s="70">
        <v>429467</v>
      </c>
      <c r="H57" s="25">
        <v>19.78</v>
      </c>
      <c r="I57" s="70">
        <v>59.75</v>
      </c>
      <c r="J57" s="70">
        <v>-20.05</v>
      </c>
      <c r="K57" s="70">
        <v>350</v>
      </c>
      <c r="L57" s="25">
        <v>59.5</v>
      </c>
      <c r="M57" s="70">
        <v>59.75</v>
      </c>
      <c r="N57" s="70">
        <v>4150</v>
      </c>
      <c r="O57" s="26">
        <v>6100</v>
      </c>
      <c r="P57" s="70">
        <v>50</v>
      </c>
      <c r="Q57" s="70">
        <v>124.25</v>
      </c>
      <c r="R57" s="25">
        <v>124.6</v>
      </c>
      <c r="S57" s="70">
        <v>100</v>
      </c>
      <c r="T57" s="71">
        <v>16.850000000000001</v>
      </c>
      <c r="U57" s="71">
        <v>124.6</v>
      </c>
      <c r="V57" s="70">
        <v>15.22</v>
      </c>
      <c r="W57" s="70">
        <v>181051</v>
      </c>
      <c r="X57" s="70">
        <v>-162550</v>
      </c>
      <c r="Y57" s="71">
        <v>3295250</v>
      </c>
      <c r="Z57" s="70"/>
      <c r="AA57" s="70" t="s">
        <v>23</v>
      </c>
      <c r="AB57" s="25" t="s">
        <v>38</v>
      </c>
      <c r="AD57" s="73">
        <f t="shared" si="14"/>
        <v>59.75</v>
      </c>
      <c r="AE57" s="74">
        <f t="shared" si="15"/>
        <v>4087900</v>
      </c>
      <c r="AF57" s="75">
        <f t="shared" si="16"/>
        <v>-20.05</v>
      </c>
      <c r="AG57" s="76">
        <f t="shared" si="17"/>
        <v>1307850</v>
      </c>
      <c r="AH57" s="52" t="str">
        <f t="shared" si="27"/>
        <v>BEARISH</v>
      </c>
      <c r="AI57" s="77">
        <f t="shared" si="18"/>
        <v>6100</v>
      </c>
      <c r="AJ57" s="52" t="str">
        <f t="shared" si="1"/>
        <v>LONG UNWINDING</v>
      </c>
      <c r="AK57" s="73">
        <f t="shared" si="19"/>
        <v>124.6</v>
      </c>
      <c r="AL57" s="73">
        <f t="shared" si="20"/>
        <v>3295250</v>
      </c>
      <c r="AM57" s="75">
        <f t="shared" si="21"/>
        <v>16.850000000000001</v>
      </c>
      <c r="AN57" s="76">
        <f t="shared" si="22"/>
        <v>-162550</v>
      </c>
      <c r="AO57" s="25">
        <f t="shared" si="25"/>
        <v>79.8</v>
      </c>
      <c r="AP57" s="25">
        <f t="shared" si="25"/>
        <v>2780050</v>
      </c>
      <c r="AQ57" s="25">
        <f t="shared" si="26"/>
        <v>107.75</v>
      </c>
      <c r="AR57" s="25">
        <f t="shared" si="26"/>
        <v>3457800</v>
      </c>
      <c r="AS57" s="25">
        <f t="shared" si="4"/>
        <v>4087900</v>
      </c>
      <c r="AT57" s="25">
        <f t="shared" si="5"/>
        <v>0</v>
      </c>
      <c r="AU57" s="25">
        <f t="shared" si="6"/>
        <v>2780050</v>
      </c>
      <c r="AV57" s="25">
        <f t="shared" si="7"/>
        <v>3457800</v>
      </c>
      <c r="AW57" s="25">
        <f t="shared" si="8"/>
        <v>2780050</v>
      </c>
      <c r="AX57" s="25">
        <f t="shared" si="9"/>
        <v>3457800</v>
      </c>
      <c r="AY57" s="25" t="str">
        <f t="shared" si="10"/>
        <v>CE6100</v>
      </c>
      <c r="AZ57" s="25" t="str">
        <f t="shared" si="11"/>
        <v>PE6100</v>
      </c>
      <c r="BA57" s="25">
        <f t="shared" si="23"/>
        <v>-3</v>
      </c>
      <c r="BB57" s="25">
        <f t="shared" si="24"/>
        <v>1</v>
      </c>
      <c r="BE57" s="25" t="s">
        <v>49</v>
      </c>
      <c r="BF57" s="25" t="s">
        <v>50</v>
      </c>
    </row>
    <row r="58" spans="2:58" ht="18.75" hidden="1">
      <c r="B58" s="25" t="str">
        <f t="shared" si="12"/>
        <v>CE6150</v>
      </c>
      <c r="C58" s="25" t="str">
        <f t="shared" si="13"/>
        <v>PE6150</v>
      </c>
      <c r="E58" s="70">
        <v>367700</v>
      </c>
      <c r="F58" s="70">
        <v>95550</v>
      </c>
      <c r="G58" s="70">
        <v>17822</v>
      </c>
      <c r="H58" s="25">
        <v>19.23</v>
      </c>
      <c r="I58" s="70">
        <v>41.65</v>
      </c>
      <c r="J58" s="70">
        <v>-16.600000000000001</v>
      </c>
      <c r="K58" s="25">
        <v>50</v>
      </c>
      <c r="L58" s="25">
        <v>41.7</v>
      </c>
      <c r="M58" s="70">
        <v>41.8</v>
      </c>
      <c r="N58" s="70">
        <v>2450</v>
      </c>
      <c r="O58" s="26">
        <v>6150</v>
      </c>
      <c r="P58" s="70">
        <v>300</v>
      </c>
      <c r="Q58" s="70">
        <v>152.35</v>
      </c>
      <c r="R58" s="25">
        <v>155</v>
      </c>
      <c r="S58" s="70">
        <v>850</v>
      </c>
      <c r="T58" s="71">
        <v>20.7</v>
      </c>
      <c r="U58" s="71">
        <v>155</v>
      </c>
      <c r="V58" s="70">
        <v>13.62</v>
      </c>
      <c r="W58" s="70">
        <v>2940</v>
      </c>
      <c r="X58" s="70">
        <v>-34500</v>
      </c>
      <c r="Y58" s="71">
        <v>118150</v>
      </c>
      <c r="Z58" s="70"/>
      <c r="AA58" s="70" t="s">
        <v>23</v>
      </c>
      <c r="AB58" s="25" t="s">
        <v>38</v>
      </c>
      <c r="AD58" s="73">
        <f t="shared" si="14"/>
        <v>41.65</v>
      </c>
      <c r="AE58" s="74">
        <f t="shared" si="15"/>
        <v>367700</v>
      </c>
      <c r="AF58" s="75">
        <f t="shared" si="16"/>
        <v>-16.600000000000001</v>
      </c>
      <c r="AG58" s="76">
        <f t="shared" si="17"/>
        <v>95550</v>
      </c>
      <c r="AH58" s="52" t="str">
        <f t="shared" si="27"/>
        <v>BEARISH</v>
      </c>
      <c r="AI58" s="77">
        <f t="shared" si="18"/>
        <v>6150</v>
      </c>
      <c r="AJ58" s="52" t="str">
        <f t="shared" si="1"/>
        <v>LONG UNWINDING</v>
      </c>
      <c r="AK58" s="73">
        <f t="shared" si="19"/>
        <v>155</v>
      </c>
      <c r="AL58" s="73">
        <f t="shared" si="20"/>
        <v>118150</v>
      </c>
      <c r="AM58" s="75">
        <f t="shared" si="21"/>
        <v>20.7</v>
      </c>
      <c r="AN58" s="76">
        <f t="shared" si="22"/>
        <v>-34500</v>
      </c>
      <c r="AO58" s="25">
        <f t="shared" si="25"/>
        <v>58.25</v>
      </c>
      <c r="AP58" s="25">
        <f t="shared" si="25"/>
        <v>272150</v>
      </c>
      <c r="AQ58" s="25">
        <f t="shared" si="26"/>
        <v>134.30000000000001</v>
      </c>
      <c r="AR58" s="25">
        <f t="shared" si="26"/>
        <v>152650</v>
      </c>
      <c r="AS58" s="25">
        <f t="shared" si="4"/>
        <v>367700</v>
      </c>
      <c r="AT58" s="25">
        <f t="shared" si="5"/>
        <v>118150</v>
      </c>
      <c r="AU58" s="25">
        <f t="shared" si="6"/>
        <v>272150</v>
      </c>
      <c r="AV58" s="25">
        <f t="shared" si="7"/>
        <v>152650</v>
      </c>
      <c r="AW58" s="25">
        <f t="shared" si="8"/>
        <v>272150</v>
      </c>
      <c r="AX58" s="25">
        <f t="shared" si="9"/>
        <v>152650</v>
      </c>
      <c r="AY58" s="25" t="str">
        <f t="shared" si="10"/>
        <v>CE6150</v>
      </c>
      <c r="AZ58" s="25" t="str">
        <f t="shared" si="11"/>
        <v>PE6150</v>
      </c>
      <c r="BA58" s="25">
        <f t="shared" si="23"/>
        <v>-3</v>
      </c>
      <c r="BB58" s="25">
        <f t="shared" si="24"/>
        <v>1</v>
      </c>
      <c r="BE58" s="84" t="s">
        <v>51</v>
      </c>
      <c r="BF58" s="25" t="s">
        <v>52</v>
      </c>
    </row>
    <row r="59" spans="2:58" ht="18.75">
      <c r="B59" s="25" t="str">
        <f t="shared" si="12"/>
        <v>CE6200</v>
      </c>
      <c r="C59" s="25" t="str">
        <f t="shared" si="13"/>
        <v>PE6200</v>
      </c>
      <c r="E59" s="70">
        <v>5051050</v>
      </c>
      <c r="F59" s="70">
        <v>12950</v>
      </c>
      <c r="G59" s="70">
        <v>370576</v>
      </c>
      <c r="H59" s="25">
        <v>18.84</v>
      </c>
      <c r="I59" s="70">
        <v>28.1</v>
      </c>
      <c r="J59" s="70">
        <v>-13.1</v>
      </c>
      <c r="K59" s="70">
        <v>8900</v>
      </c>
      <c r="L59" s="25">
        <v>28</v>
      </c>
      <c r="M59" s="70">
        <v>28.2</v>
      </c>
      <c r="N59" s="70">
        <v>50</v>
      </c>
      <c r="O59" s="26">
        <v>6200</v>
      </c>
      <c r="P59" s="70">
        <v>300</v>
      </c>
      <c r="Q59" s="70">
        <v>190.05</v>
      </c>
      <c r="R59" s="25">
        <v>190.95</v>
      </c>
      <c r="S59" s="70">
        <v>50</v>
      </c>
      <c r="T59" s="71">
        <v>23.85</v>
      </c>
      <c r="U59" s="71">
        <v>191</v>
      </c>
      <c r="V59" s="70">
        <v>11.32</v>
      </c>
      <c r="W59" s="70">
        <v>39187</v>
      </c>
      <c r="X59" s="70">
        <v>-413150</v>
      </c>
      <c r="Y59" s="71">
        <v>2872650</v>
      </c>
      <c r="Z59" s="70"/>
      <c r="AA59" s="70" t="s">
        <v>23</v>
      </c>
      <c r="AB59" s="25" t="s">
        <v>38</v>
      </c>
      <c r="AD59" s="73">
        <f t="shared" si="14"/>
        <v>28.1</v>
      </c>
      <c r="AE59" s="74">
        <f t="shared" si="15"/>
        <v>5051050</v>
      </c>
      <c r="AF59" s="75">
        <f t="shared" si="16"/>
        <v>-13.1</v>
      </c>
      <c r="AG59" s="76">
        <f t="shared" si="17"/>
        <v>12950</v>
      </c>
      <c r="AH59" s="52" t="str">
        <f t="shared" si="27"/>
        <v>BEARISH</v>
      </c>
      <c r="AI59" s="77">
        <f t="shared" si="18"/>
        <v>6200</v>
      </c>
      <c r="AJ59" s="52" t="str">
        <f t="shared" si="1"/>
        <v>LONG UNWINDING</v>
      </c>
      <c r="AK59" s="73">
        <f t="shared" si="19"/>
        <v>191</v>
      </c>
      <c r="AL59" s="73">
        <f t="shared" si="20"/>
        <v>2872650</v>
      </c>
      <c r="AM59" s="75">
        <f t="shared" si="21"/>
        <v>23.85</v>
      </c>
      <c r="AN59" s="76">
        <f t="shared" si="22"/>
        <v>-413150</v>
      </c>
      <c r="AO59" s="25">
        <f t="shared" si="25"/>
        <v>41.2</v>
      </c>
      <c r="AP59" s="25">
        <f t="shared" si="25"/>
        <v>5038100</v>
      </c>
      <c r="AQ59" s="25">
        <f t="shared" si="26"/>
        <v>167.15</v>
      </c>
      <c r="AR59" s="25">
        <f t="shared" si="26"/>
        <v>3285800</v>
      </c>
      <c r="AS59" s="25">
        <f t="shared" si="4"/>
        <v>5051050</v>
      </c>
      <c r="AT59" s="25">
        <f t="shared" si="5"/>
        <v>0</v>
      </c>
      <c r="AU59" s="25">
        <f t="shared" si="6"/>
        <v>5038100</v>
      </c>
      <c r="AV59" s="25">
        <f t="shared" si="7"/>
        <v>3285800</v>
      </c>
      <c r="AW59" s="25">
        <f t="shared" si="8"/>
        <v>5038100</v>
      </c>
      <c r="AX59" s="25">
        <f t="shared" si="9"/>
        <v>3285800</v>
      </c>
      <c r="AY59" s="25" t="str">
        <f t="shared" si="10"/>
        <v>CE6200</v>
      </c>
      <c r="AZ59" s="25" t="str">
        <f t="shared" si="11"/>
        <v>PE6200</v>
      </c>
      <c r="BA59" s="25">
        <f t="shared" si="23"/>
        <v>-3</v>
      </c>
      <c r="BB59" s="25">
        <f t="shared" si="24"/>
        <v>1</v>
      </c>
      <c r="BE59" s="25" t="s">
        <v>53</v>
      </c>
      <c r="BF59" s="25" t="s">
        <v>54</v>
      </c>
    </row>
    <row r="60" spans="2:58" ht="18.75" hidden="1">
      <c r="B60" s="25" t="str">
        <f t="shared" si="12"/>
        <v>CE6250</v>
      </c>
      <c r="C60" s="25" t="str">
        <f t="shared" si="13"/>
        <v>PE6250</v>
      </c>
      <c r="E60" s="70">
        <v>454000</v>
      </c>
      <c r="F60" s="70">
        <v>77200</v>
      </c>
      <c r="G60" s="70">
        <v>15352</v>
      </c>
      <c r="H60" s="25">
        <v>18.63</v>
      </c>
      <c r="I60" s="25">
        <v>18.55</v>
      </c>
      <c r="J60" s="25">
        <v>-9.5</v>
      </c>
      <c r="K60" s="70">
        <v>200</v>
      </c>
      <c r="L60" s="25">
        <v>18.2</v>
      </c>
      <c r="M60" s="25">
        <v>18.5</v>
      </c>
      <c r="N60" s="70">
        <v>200</v>
      </c>
      <c r="O60" s="26">
        <v>6250</v>
      </c>
      <c r="P60" s="25">
        <v>100</v>
      </c>
      <c r="Q60" s="25">
        <v>226.65</v>
      </c>
      <c r="R60" s="25">
        <v>230.9</v>
      </c>
      <c r="S60" s="25">
        <v>150</v>
      </c>
      <c r="T60" s="25">
        <v>25.4</v>
      </c>
      <c r="U60" s="25">
        <v>228</v>
      </c>
      <c r="V60" s="25" t="s">
        <v>23</v>
      </c>
      <c r="W60" s="70">
        <v>579</v>
      </c>
      <c r="X60" s="70">
        <v>-3050</v>
      </c>
      <c r="Y60" s="70">
        <v>186000</v>
      </c>
      <c r="AD60" s="73">
        <f t="shared" si="14"/>
        <v>18.55</v>
      </c>
      <c r="AE60" s="74">
        <f t="shared" si="15"/>
        <v>454000</v>
      </c>
      <c r="AF60" s="75">
        <f t="shared" si="16"/>
        <v>-9.5</v>
      </c>
      <c r="AG60" s="76">
        <f t="shared" si="17"/>
        <v>77200</v>
      </c>
      <c r="AH60" s="52" t="str">
        <f t="shared" si="27"/>
        <v>BEARISH</v>
      </c>
      <c r="AI60" s="77">
        <f t="shared" si="18"/>
        <v>6250</v>
      </c>
      <c r="AJ60" s="52" t="str">
        <f t="shared" si="1"/>
        <v>LONG UNWINDING</v>
      </c>
      <c r="AK60" s="73">
        <f t="shared" si="19"/>
        <v>228</v>
      </c>
      <c r="AL60" s="73">
        <f t="shared" si="20"/>
        <v>186000</v>
      </c>
      <c r="AM60" s="75">
        <f t="shared" si="21"/>
        <v>25.4</v>
      </c>
      <c r="AN60" s="76">
        <f t="shared" si="22"/>
        <v>-3050</v>
      </c>
      <c r="AO60" s="25">
        <f t="shared" si="25"/>
        <v>28.05</v>
      </c>
      <c r="AP60" s="25">
        <f t="shared" si="25"/>
        <v>376800</v>
      </c>
      <c r="AQ60" s="25">
        <f t="shared" si="26"/>
        <v>202.6</v>
      </c>
      <c r="AR60" s="25">
        <f t="shared" si="26"/>
        <v>189050</v>
      </c>
      <c r="AS60" s="25">
        <f t="shared" si="4"/>
        <v>0</v>
      </c>
      <c r="AT60" s="25">
        <f t="shared" si="5"/>
        <v>0</v>
      </c>
      <c r="AU60" s="25">
        <f t="shared" si="6"/>
        <v>376800</v>
      </c>
      <c r="AV60" s="25">
        <f t="shared" si="7"/>
        <v>189050</v>
      </c>
      <c r="AW60" s="25">
        <f t="shared" si="8"/>
        <v>376800</v>
      </c>
      <c r="AX60" s="25">
        <f t="shared" si="9"/>
        <v>189050</v>
      </c>
      <c r="AY60" s="25" t="str">
        <f t="shared" si="10"/>
        <v>CE6250</v>
      </c>
      <c r="AZ60" s="25" t="str">
        <f t="shared" si="11"/>
        <v>PE6250</v>
      </c>
      <c r="BA60" s="25">
        <f t="shared" si="23"/>
        <v>-3</v>
      </c>
      <c r="BB60" s="25">
        <f t="shared" si="24"/>
        <v>1</v>
      </c>
    </row>
    <row r="61" spans="2:58" ht="18.75">
      <c r="B61" s="25" t="str">
        <f t="shared" si="12"/>
        <v>CE6300</v>
      </c>
      <c r="C61" s="25" t="str">
        <f t="shared" si="13"/>
        <v>PE6300</v>
      </c>
      <c r="E61" s="70">
        <v>5894050</v>
      </c>
      <c r="F61" s="70">
        <v>-11850</v>
      </c>
      <c r="G61" s="70">
        <v>262524</v>
      </c>
      <c r="H61" s="25">
        <v>18.239999999999998</v>
      </c>
      <c r="I61" s="25">
        <v>11.35</v>
      </c>
      <c r="J61" s="25">
        <v>-7.25</v>
      </c>
      <c r="K61" s="70">
        <v>700</v>
      </c>
      <c r="L61" s="25">
        <v>11.35</v>
      </c>
      <c r="M61" s="25">
        <v>11.4</v>
      </c>
      <c r="N61" s="70">
        <v>150</v>
      </c>
      <c r="O61" s="26">
        <v>6300</v>
      </c>
      <c r="P61" s="70">
        <v>400</v>
      </c>
      <c r="Q61" s="25">
        <v>271</v>
      </c>
      <c r="R61" s="25">
        <v>274.14999999999998</v>
      </c>
      <c r="S61" s="70">
        <v>50</v>
      </c>
      <c r="T61" s="25">
        <v>29.55</v>
      </c>
      <c r="U61" s="25">
        <v>273.95</v>
      </c>
      <c r="V61" s="25" t="s">
        <v>23</v>
      </c>
      <c r="W61" s="70">
        <v>16774</v>
      </c>
      <c r="X61" s="70">
        <v>-184450</v>
      </c>
      <c r="Y61" s="70">
        <v>1602400</v>
      </c>
      <c r="AD61" s="73">
        <f t="shared" si="14"/>
        <v>11.35</v>
      </c>
      <c r="AE61" s="74">
        <f t="shared" si="15"/>
        <v>5894050</v>
      </c>
      <c r="AF61" s="75">
        <f t="shared" si="16"/>
        <v>-7.25</v>
      </c>
      <c r="AG61" s="76">
        <f t="shared" si="17"/>
        <v>-11850</v>
      </c>
      <c r="AH61" s="52" t="str">
        <f t="shared" si="27"/>
        <v>LONG UNWINDING</v>
      </c>
      <c r="AI61" s="77">
        <f t="shared" si="18"/>
        <v>6300</v>
      </c>
      <c r="AJ61" s="52" t="str">
        <f t="shared" si="1"/>
        <v>LONG UNWINDING</v>
      </c>
      <c r="AK61" s="73">
        <f t="shared" si="19"/>
        <v>273.95</v>
      </c>
      <c r="AL61" s="73">
        <f t="shared" si="20"/>
        <v>1602400</v>
      </c>
      <c r="AM61" s="75">
        <f t="shared" si="21"/>
        <v>29.55</v>
      </c>
      <c r="AN61" s="76">
        <f t="shared" si="22"/>
        <v>-184450</v>
      </c>
      <c r="AO61" s="25">
        <f t="shared" si="25"/>
        <v>18.600000000000001</v>
      </c>
      <c r="AP61" s="25">
        <f t="shared" si="25"/>
        <v>5905900</v>
      </c>
      <c r="AQ61" s="25">
        <f t="shared" si="26"/>
        <v>244.39999999999998</v>
      </c>
      <c r="AR61" s="25">
        <f t="shared" si="26"/>
        <v>1786850</v>
      </c>
      <c r="AS61" s="25">
        <f t="shared" si="4"/>
        <v>0</v>
      </c>
      <c r="AT61" s="25">
        <f t="shared" si="5"/>
        <v>0</v>
      </c>
      <c r="AU61" s="25">
        <f t="shared" si="6"/>
        <v>5905900</v>
      </c>
      <c r="AV61" s="25">
        <f t="shared" si="7"/>
        <v>1786850</v>
      </c>
      <c r="AW61" s="25">
        <f t="shared" si="8"/>
        <v>0</v>
      </c>
      <c r="AX61" s="25">
        <f t="shared" si="9"/>
        <v>1786850</v>
      </c>
      <c r="AY61" s="25" t="str">
        <f t="shared" si="10"/>
        <v>CE6300</v>
      </c>
      <c r="AZ61" s="25" t="str">
        <f t="shared" si="11"/>
        <v>PE6300</v>
      </c>
      <c r="BA61" s="25">
        <f t="shared" si="23"/>
        <v>1</v>
      </c>
      <c r="BB61" s="25">
        <f t="shared" si="24"/>
        <v>1</v>
      </c>
    </row>
    <row r="62" spans="2:58" ht="18.75" hidden="1">
      <c r="B62" s="25" t="str">
        <f t="shared" si="12"/>
        <v>CE6350</v>
      </c>
      <c r="C62" s="25" t="str">
        <f t="shared" si="13"/>
        <v>PE6350</v>
      </c>
      <c r="E62" s="70">
        <v>312700</v>
      </c>
      <c r="F62" s="70">
        <v>9050</v>
      </c>
      <c r="G62" s="70">
        <v>6636</v>
      </c>
      <c r="H62" s="25">
        <v>18.440000000000001</v>
      </c>
      <c r="I62" s="25">
        <v>7.5</v>
      </c>
      <c r="J62" s="25">
        <v>-4.8499999999999996</v>
      </c>
      <c r="K62" s="70">
        <v>50</v>
      </c>
      <c r="L62" s="25">
        <v>7.35</v>
      </c>
      <c r="M62" s="25">
        <v>7.5</v>
      </c>
      <c r="N62" s="70">
        <v>400</v>
      </c>
      <c r="O62" s="26">
        <v>6350</v>
      </c>
      <c r="P62" s="70">
        <v>50</v>
      </c>
      <c r="Q62" s="25">
        <v>250.05</v>
      </c>
      <c r="R62" s="25">
        <v>398.6</v>
      </c>
      <c r="S62" s="70">
        <v>200</v>
      </c>
      <c r="T62" s="25">
        <v>28.4</v>
      </c>
      <c r="U62" s="25">
        <v>317.2</v>
      </c>
      <c r="V62" s="25" t="s">
        <v>23</v>
      </c>
      <c r="W62" s="70">
        <v>158</v>
      </c>
      <c r="X62" s="70">
        <v>-4000</v>
      </c>
      <c r="Y62" s="70">
        <v>67950</v>
      </c>
      <c r="AD62" s="73">
        <f t="shared" si="14"/>
        <v>7.5</v>
      </c>
      <c r="AE62" s="74">
        <f t="shared" si="15"/>
        <v>312700</v>
      </c>
      <c r="AF62" s="75">
        <f t="shared" si="16"/>
        <v>-4.8499999999999996</v>
      </c>
      <c r="AG62" s="76">
        <f t="shared" si="17"/>
        <v>9050</v>
      </c>
      <c r="AH62" s="52" t="str">
        <f t="shared" si="27"/>
        <v>BEARISH</v>
      </c>
      <c r="AI62" s="77">
        <f t="shared" si="18"/>
        <v>6350</v>
      </c>
      <c r="AJ62" s="52" t="str">
        <f t="shared" si="1"/>
        <v>LONG UNWINDING</v>
      </c>
      <c r="AK62" s="73">
        <f t="shared" si="19"/>
        <v>317.2</v>
      </c>
      <c r="AL62" s="73">
        <f t="shared" si="20"/>
        <v>67950</v>
      </c>
      <c r="AM62" s="75">
        <f t="shared" si="21"/>
        <v>28.4</v>
      </c>
      <c r="AN62" s="76">
        <f t="shared" si="22"/>
        <v>-4000</v>
      </c>
      <c r="AO62" s="25">
        <f t="shared" si="25"/>
        <v>12.35</v>
      </c>
      <c r="AP62" s="25">
        <f t="shared" si="25"/>
        <v>303650</v>
      </c>
      <c r="AQ62" s="25">
        <f t="shared" si="26"/>
        <v>288.8</v>
      </c>
      <c r="AR62" s="25">
        <f t="shared" si="26"/>
        <v>71950</v>
      </c>
      <c r="AS62" s="25">
        <f t="shared" si="4"/>
        <v>0</v>
      </c>
      <c r="AT62" s="25">
        <f t="shared" si="5"/>
        <v>0</v>
      </c>
      <c r="AU62" s="25">
        <f t="shared" si="6"/>
        <v>303650</v>
      </c>
      <c r="AV62" s="25">
        <f t="shared" si="7"/>
        <v>71950</v>
      </c>
      <c r="AW62" s="25">
        <f t="shared" si="8"/>
        <v>303650</v>
      </c>
      <c r="AX62" s="25">
        <f t="shared" si="9"/>
        <v>71950</v>
      </c>
      <c r="AY62" s="25" t="str">
        <f t="shared" si="10"/>
        <v>CE6350</v>
      </c>
      <c r="AZ62" s="25" t="str">
        <f t="shared" si="11"/>
        <v>PE6350</v>
      </c>
      <c r="BA62" s="25">
        <f t="shared" si="23"/>
        <v>-3</v>
      </c>
      <c r="BB62" s="25">
        <f t="shared" si="24"/>
        <v>1</v>
      </c>
    </row>
    <row r="63" spans="2:58" ht="18.75">
      <c r="B63" s="25" t="str">
        <f t="shared" si="12"/>
        <v>CE6400</v>
      </c>
      <c r="C63" s="25" t="str">
        <f t="shared" si="13"/>
        <v>PE6400</v>
      </c>
      <c r="E63" s="70">
        <v>3959850</v>
      </c>
      <c r="F63" s="70">
        <v>-206500</v>
      </c>
      <c r="G63" s="70">
        <v>133922</v>
      </c>
      <c r="H63" s="25">
        <v>18.34</v>
      </c>
      <c r="I63" s="25">
        <v>4.5</v>
      </c>
      <c r="J63" s="25">
        <v>-3.45</v>
      </c>
      <c r="K63" s="70">
        <v>200</v>
      </c>
      <c r="L63" s="25">
        <v>4.45</v>
      </c>
      <c r="M63" s="25">
        <v>4.6500000000000004</v>
      </c>
      <c r="N63" s="70">
        <v>5050</v>
      </c>
      <c r="O63" s="26">
        <v>6400</v>
      </c>
      <c r="P63" s="70">
        <v>100</v>
      </c>
      <c r="Q63" s="25">
        <v>362.95</v>
      </c>
      <c r="R63" s="25">
        <v>369.2</v>
      </c>
      <c r="S63" s="70">
        <v>50</v>
      </c>
      <c r="T63" s="25">
        <v>31.1</v>
      </c>
      <c r="U63" s="25">
        <v>363</v>
      </c>
      <c r="V63" s="25" t="s">
        <v>23</v>
      </c>
      <c r="W63" s="70">
        <v>1824</v>
      </c>
      <c r="X63" s="70">
        <v>-25150</v>
      </c>
      <c r="Y63" s="70">
        <v>273650</v>
      </c>
      <c r="AD63" s="73">
        <f t="shared" si="14"/>
        <v>4.5</v>
      </c>
      <c r="AE63" s="74">
        <f t="shared" si="15"/>
        <v>3959850</v>
      </c>
      <c r="AF63" s="75">
        <f t="shared" si="16"/>
        <v>-3.45</v>
      </c>
      <c r="AG63" s="76">
        <f t="shared" si="17"/>
        <v>-206500</v>
      </c>
      <c r="AH63" s="52" t="str">
        <f t="shared" si="27"/>
        <v>LONG UNWINDING</v>
      </c>
      <c r="AI63" s="77">
        <f t="shared" si="18"/>
        <v>6400</v>
      </c>
      <c r="AJ63" s="52" t="str">
        <f t="shared" si="1"/>
        <v>LONG UNWINDING</v>
      </c>
      <c r="AK63" s="73">
        <f t="shared" si="19"/>
        <v>363</v>
      </c>
      <c r="AL63" s="73">
        <f t="shared" si="20"/>
        <v>273650</v>
      </c>
      <c r="AM63" s="75">
        <f t="shared" si="21"/>
        <v>31.1</v>
      </c>
      <c r="AN63" s="76">
        <f t="shared" si="22"/>
        <v>-25150</v>
      </c>
      <c r="AO63" s="25">
        <f t="shared" si="25"/>
        <v>7.95</v>
      </c>
      <c r="AP63" s="25">
        <f t="shared" si="25"/>
        <v>4166350</v>
      </c>
      <c r="AQ63" s="25">
        <f t="shared" si="26"/>
        <v>331.9</v>
      </c>
      <c r="AR63" s="25">
        <f t="shared" si="26"/>
        <v>298800</v>
      </c>
      <c r="AS63" s="25">
        <f t="shared" si="4"/>
        <v>0</v>
      </c>
      <c r="AT63" s="25">
        <f t="shared" si="5"/>
        <v>273650</v>
      </c>
      <c r="AU63" s="25">
        <f t="shared" si="6"/>
        <v>4166350</v>
      </c>
      <c r="AV63" s="25">
        <f t="shared" si="7"/>
        <v>298800</v>
      </c>
      <c r="AW63" s="25">
        <f t="shared" si="8"/>
        <v>4166350</v>
      </c>
      <c r="AX63" s="25">
        <f t="shared" si="9"/>
        <v>298800</v>
      </c>
      <c r="AY63" s="25" t="str">
        <f t="shared" si="10"/>
        <v>CE6400</v>
      </c>
      <c r="AZ63" s="25" t="str">
        <f t="shared" si="11"/>
        <v>PE6400</v>
      </c>
      <c r="BA63" s="25">
        <f t="shared" si="23"/>
        <v>1</v>
      </c>
      <c r="BB63" s="25">
        <f t="shared" si="24"/>
        <v>1</v>
      </c>
    </row>
    <row r="64" spans="2:58" ht="18.75" hidden="1">
      <c r="B64" s="25" t="str">
        <f t="shared" si="12"/>
        <v>CE6450</v>
      </c>
      <c r="C64" s="25" t="str">
        <f t="shared" si="13"/>
        <v>PE6450</v>
      </c>
      <c r="E64" s="70">
        <v>184150</v>
      </c>
      <c r="F64" s="70">
        <v>8350</v>
      </c>
      <c r="G64" s="70">
        <v>1719</v>
      </c>
      <c r="H64" s="25">
        <v>18.82</v>
      </c>
      <c r="I64" s="25">
        <v>3.1</v>
      </c>
      <c r="J64" s="25">
        <v>-1.9</v>
      </c>
      <c r="K64" s="70">
        <v>100</v>
      </c>
      <c r="L64" s="25">
        <v>3.05</v>
      </c>
      <c r="M64" s="25">
        <v>3.15</v>
      </c>
      <c r="N64" s="70">
        <v>200</v>
      </c>
      <c r="O64" s="26">
        <v>6450</v>
      </c>
      <c r="P64" s="25">
        <v>100</v>
      </c>
      <c r="Q64" s="25">
        <v>341.6</v>
      </c>
      <c r="R64" s="25">
        <v>484.6</v>
      </c>
      <c r="S64" s="70">
        <v>50</v>
      </c>
      <c r="T64" s="25">
        <v>11.55</v>
      </c>
      <c r="U64" s="25">
        <v>391.15</v>
      </c>
      <c r="V64" s="25" t="s">
        <v>23</v>
      </c>
      <c r="W64" s="25">
        <v>5</v>
      </c>
      <c r="X64" s="25">
        <v>-50</v>
      </c>
      <c r="Y64" s="70">
        <v>2850</v>
      </c>
      <c r="AD64" s="73">
        <f t="shared" si="14"/>
        <v>3.1</v>
      </c>
      <c r="AE64" s="74">
        <f t="shared" si="15"/>
        <v>184150</v>
      </c>
      <c r="AF64" s="75">
        <f t="shared" si="16"/>
        <v>-1.9</v>
      </c>
      <c r="AG64" s="76">
        <f t="shared" si="17"/>
        <v>8350</v>
      </c>
      <c r="AH64" s="52" t="str">
        <f t="shared" si="27"/>
        <v>BEARISH</v>
      </c>
      <c r="AI64" s="77">
        <f t="shared" si="18"/>
        <v>6450</v>
      </c>
      <c r="AJ64" s="52" t="str">
        <f t="shared" si="1"/>
        <v>LONG UNWINDING</v>
      </c>
      <c r="AK64" s="78">
        <f t="shared" si="19"/>
        <v>391.15</v>
      </c>
      <c r="AL64" s="51">
        <f t="shared" si="20"/>
        <v>2850</v>
      </c>
      <c r="AM64" s="75">
        <f t="shared" si="21"/>
        <v>11.55</v>
      </c>
      <c r="AN64" s="76">
        <f t="shared" si="22"/>
        <v>-50</v>
      </c>
      <c r="AO64" s="25">
        <f t="shared" si="25"/>
        <v>5</v>
      </c>
      <c r="AP64" s="25">
        <f t="shared" si="25"/>
        <v>175800</v>
      </c>
      <c r="AQ64" s="25">
        <f t="shared" si="26"/>
        <v>379.59999999999997</v>
      </c>
      <c r="AR64" s="25">
        <f t="shared" si="26"/>
        <v>2900</v>
      </c>
      <c r="AS64" s="25">
        <f t="shared" si="4"/>
        <v>0</v>
      </c>
      <c r="AT64" s="25">
        <f t="shared" si="5"/>
        <v>0</v>
      </c>
      <c r="AU64" s="25">
        <f t="shared" si="6"/>
        <v>175800</v>
      </c>
      <c r="AV64" s="25">
        <f t="shared" si="7"/>
        <v>2900</v>
      </c>
      <c r="AW64" s="25">
        <f t="shared" si="8"/>
        <v>175800</v>
      </c>
      <c r="AX64" s="25">
        <f t="shared" si="9"/>
        <v>2900</v>
      </c>
      <c r="AY64" s="25" t="str">
        <f t="shared" si="10"/>
        <v>CE6450</v>
      </c>
      <c r="AZ64" s="25" t="str">
        <f t="shared" si="11"/>
        <v>PE6450</v>
      </c>
      <c r="BA64" s="25">
        <f t="shared" si="23"/>
        <v>-3</v>
      </c>
      <c r="BB64" s="25">
        <f t="shared" si="24"/>
        <v>1</v>
      </c>
    </row>
    <row r="65" spans="2:54" ht="18.75">
      <c r="B65" s="25" t="str">
        <f t="shared" si="12"/>
        <v>CE6500</v>
      </c>
      <c r="C65" s="25" t="str">
        <f t="shared" si="13"/>
        <v>PE6500</v>
      </c>
      <c r="E65" s="70">
        <v>3047300</v>
      </c>
      <c r="F65" s="70">
        <v>-260950</v>
      </c>
      <c r="G65" s="70">
        <v>58177</v>
      </c>
      <c r="H65" s="25">
        <v>19.149999999999999</v>
      </c>
      <c r="I65" s="25">
        <v>2.0499999999999998</v>
      </c>
      <c r="J65" s="25">
        <v>-1.3</v>
      </c>
      <c r="K65" s="70">
        <v>100</v>
      </c>
      <c r="L65" s="25">
        <v>1.9</v>
      </c>
      <c r="M65" s="25">
        <v>2.0499999999999998</v>
      </c>
      <c r="N65" s="70">
        <v>3400</v>
      </c>
      <c r="O65" s="26">
        <v>6500</v>
      </c>
      <c r="P65" s="70">
        <v>50</v>
      </c>
      <c r="Q65" s="25">
        <v>459.4</v>
      </c>
      <c r="R65" s="25">
        <v>462</v>
      </c>
      <c r="S65" s="70">
        <v>100</v>
      </c>
      <c r="T65" s="25">
        <v>34.9</v>
      </c>
      <c r="U65" s="25">
        <v>459.75</v>
      </c>
      <c r="V65" s="25" t="s">
        <v>23</v>
      </c>
      <c r="W65" s="70">
        <v>1209</v>
      </c>
      <c r="X65" s="70">
        <v>100</v>
      </c>
      <c r="Y65" s="70">
        <v>706050</v>
      </c>
      <c r="AD65" s="73">
        <f t="shared" si="14"/>
        <v>2.0499999999999998</v>
      </c>
      <c r="AE65" s="74">
        <f t="shared" si="15"/>
        <v>3047300</v>
      </c>
      <c r="AF65" s="75">
        <f t="shared" si="16"/>
        <v>-1.3</v>
      </c>
      <c r="AG65" s="76">
        <f t="shared" si="17"/>
        <v>-260950</v>
      </c>
      <c r="AH65" s="52" t="str">
        <f t="shared" si="27"/>
        <v>LONG UNWINDING</v>
      </c>
      <c r="AI65" s="77">
        <f t="shared" si="18"/>
        <v>6500</v>
      </c>
      <c r="AJ65" s="52" t="str">
        <f t="shared" si="1"/>
        <v>BEARISH</v>
      </c>
      <c r="AK65" s="78">
        <f t="shared" si="19"/>
        <v>459.75</v>
      </c>
      <c r="AL65" s="51">
        <f t="shared" si="20"/>
        <v>706050</v>
      </c>
      <c r="AM65" s="75">
        <f t="shared" si="21"/>
        <v>34.9</v>
      </c>
      <c r="AN65" s="76">
        <f t="shared" si="22"/>
        <v>100</v>
      </c>
      <c r="AO65" s="25">
        <f t="shared" si="25"/>
        <v>3.3499999999999996</v>
      </c>
      <c r="AP65" s="25">
        <f t="shared" si="25"/>
        <v>3308250</v>
      </c>
      <c r="AQ65" s="25">
        <f t="shared" si="26"/>
        <v>424.85</v>
      </c>
      <c r="AR65" s="25">
        <f t="shared" si="26"/>
        <v>705950</v>
      </c>
      <c r="AS65" s="25">
        <f t="shared" si="4"/>
        <v>0</v>
      </c>
      <c r="AT65" s="25">
        <f t="shared" si="5"/>
        <v>0</v>
      </c>
      <c r="AU65" s="25">
        <f t="shared" si="6"/>
        <v>3308250</v>
      </c>
      <c r="AV65" s="25">
        <f t="shared" si="7"/>
        <v>705950</v>
      </c>
      <c r="AW65" s="25">
        <f t="shared" si="8"/>
        <v>3308250</v>
      </c>
      <c r="AX65" s="25">
        <f t="shared" si="9"/>
        <v>705950</v>
      </c>
      <c r="AY65" s="25" t="str">
        <f t="shared" si="10"/>
        <v>CE6500</v>
      </c>
      <c r="AZ65" s="25" t="str">
        <f t="shared" si="11"/>
        <v>PE6500</v>
      </c>
      <c r="BA65" s="25">
        <f t="shared" si="23"/>
        <v>1</v>
      </c>
      <c r="BB65" s="25">
        <f t="shared" si="24"/>
        <v>-3</v>
      </c>
    </row>
    <row r="66" spans="2:54" ht="18.75" hidden="1">
      <c r="B66" s="25" t="str">
        <f t="shared" si="12"/>
        <v>CE6550</v>
      </c>
      <c r="C66" s="25" t="str">
        <f t="shared" si="13"/>
        <v>PE6550</v>
      </c>
      <c r="E66" s="70">
        <v>103050</v>
      </c>
      <c r="F66" s="70">
        <v>-5950</v>
      </c>
      <c r="G66" s="70">
        <v>883</v>
      </c>
      <c r="H66" s="25">
        <v>20.149999999999999</v>
      </c>
      <c r="I66" s="25">
        <v>1.7</v>
      </c>
      <c r="J66" s="25">
        <v>-0.5</v>
      </c>
      <c r="K66" s="70">
        <v>100</v>
      </c>
      <c r="L66" s="25">
        <v>1.3</v>
      </c>
      <c r="M66" s="25">
        <v>1.6</v>
      </c>
      <c r="N66" s="70">
        <v>200</v>
      </c>
      <c r="O66" s="26">
        <v>6550</v>
      </c>
      <c r="P66" s="70">
        <v>100</v>
      </c>
      <c r="Q66" s="25">
        <v>403.1</v>
      </c>
      <c r="R66" s="25">
        <v>599.9</v>
      </c>
      <c r="S66" s="70">
        <v>3000</v>
      </c>
      <c r="T66" s="25">
        <v>40</v>
      </c>
      <c r="U66" s="25">
        <v>480.3</v>
      </c>
      <c r="V66" s="25" t="s">
        <v>23</v>
      </c>
      <c r="W66" s="25">
        <v>1</v>
      </c>
      <c r="X66" s="25">
        <v>-50</v>
      </c>
      <c r="Y66" s="25">
        <v>300</v>
      </c>
      <c r="AD66" s="73">
        <f t="shared" si="14"/>
        <v>1.7</v>
      </c>
      <c r="AE66" s="74">
        <f t="shared" si="15"/>
        <v>103050</v>
      </c>
      <c r="AF66" s="75">
        <f t="shared" si="16"/>
        <v>-0.5</v>
      </c>
      <c r="AG66" s="76">
        <f t="shared" si="17"/>
        <v>-5950</v>
      </c>
      <c r="AH66" s="52" t="str">
        <f t="shared" si="27"/>
        <v>LONG UNWINDING</v>
      </c>
      <c r="AI66" s="77">
        <f t="shared" si="18"/>
        <v>6550</v>
      </c>
      <c r="AJ66" s="52" t="str">
        <f t="shared" si="1"/>
        <v>LONG UNWINDING</v>
      </c>
      <c r="AK66" s="78">
        <f t="shared" si="19"/>
        <v>480.3</v>
      </c>
      <c r="AL66" s="51">
        <f t="shared" si="20"/>
        <v>300</v>
      </c>
      <c r="AM66" s="75">
        <f t="shared" si="21"/>
        <v>40</v>
      </c>
      <c r="AN66" s="76">
        <f t="shared" si="22"/>
        <v>-50</v>
      </c>
      <c r="AO66" s="25">
        <f t="shared" si="25"/>
        <v>2.2000000000000002</v>
      </c>
      <c r="AP66" s="25">
        <f t="shared" si="25"/>
        <v>109000</v>
      </c>
      <c r="AQ66" s="25">
        <f t="shared" si="26"/>
        <v>440.3</v>
      </c>
      <c r="AR66" s="25">
        <f t="shared" si="26"/>
        <v>350</v>
      </c>
      <c r="AS66" s="25">
        <f t="shared" si="4"/>
        <v>0</v>
      </c>
      <c r="AT66" s="25">
        <f t="shared" si="5"/>
        <v>0</v>
      </c>
      <c r="AU66" s="25">
        <f t="shared" si="6"/>
        <v>109000</v>
      </c>
      <c r="AV66" s="25">
        <f t="shared" si="7"/>
        <v>350</v>
      </c>
      <c r="AW66" s="25">
        <f t="shared" si="8"/>
        <v>109000</v>
      </c>
      <c r="AX66" s="25">
        <f t="shared" si="9"/>
        <v>350</v>
      </c>
      <c r="AY66" s="25" t="str">
        <f t="shared" si="10"/>
        <v>CE6550</v>
      </c>
      <c r="AZ66" s="25" t="str">
        <f t="shared" si="11"/>
        <v>PE6550</v>
      </c>
      <c r="BA66" s="25">
        <f t="shared" si="23"/>
        <v>1</v>
      </c>
      <c r="BB66" s="25">
        <f t="shared" si="24"/>
        <v>1</v>
      </c>
    </row>
    <row r="67" spans="2:54" ht="18.75" hidden="1">
      <c r="B67" s="25" t="str">
        <f t="shared" si="12"/>
        <v>CE6600</v>
      </c>
      <c r="C67" s="25" t="str">
        <f t="shared" si="13"/>
        <v>PE6600</v>
      </c>
      <c r="E67" s="70">
        <v>1385550</v>
      </c>
      <c r="F67" s="70">
        <v>-89600</v>
      </c>
      <c r="G67" s="70">
        <v>16513</v>
      </c>
      <c r="H67" s="25">
        <v>20.62</v>
      </c>
      <c r="I67" s="25">
        <v>1.2</v>
      </c>
      <c r="J67" s="25">
        <v>-0.45</v>
      </c>
      <c r="K67" s="70">
        <v>13150</v>
      </c>
      <c r="L67" s="25">
        <v>1.2</v>
      </c>
      <c r="M67" s="25">
        <v>1.25</v>
      </c>
      <c r="N67" s="70">
        <v>5350</v>
      </c>
      <c r="O67" s="26">
        <v>6600</v>
      </c>
      <c r="P67" s="70">
        <v>550</v>
      </c>
      <c r="Q67" s="25">
        <v>556.75</v>
      </c>
      <c r="R67" s="25">
        <v>562.15</v>
      </c>
      <c r="S67" s="70">
        <v>100</v>
      </c>
      <c r="T67" s="25">
        <v>32.6</v>
      </c>
      <c r="U67" s="25">
        <v>559</v>
      </c>
      <c r="V67" s="25" t="s">
        <v>23</v>
      </c>
      <c r="W67" s="25">
        <v>325</v>
      </c>
      <c r="X67" s="70">
        <v>-2900</v>
      </c>
      <c r="Y67" s="70">
        <v>330250</v>
      </c>
      <c r="AD67" s="73">
        <f t="shared" si="14"/>
        <v>1.2</v>
      </c>
      <c r="AE67" s="74">
        <f t="shared" si="15"/>
        <v>1385550</v>
      </c>
      <c r="AF67" s="75">
        <f t="shared" si="16"/>
        <v>-0.45</v>
      </c>
      <c r="AG67" s="76">
        <f t="shared" si="17"/>
        <v>-89600</v>
      </c>
      <c r="AH67" s="52" t="str">
        <f t="shared" si="27"/>
        <v>LONG UNWINDING</v>
      </c>
      <c r="AI67" s="77">
        <f t="shared" si="18"/>
        <v>6600</v>
      </c>
      <c r="AJ67" s="52" t="str">
        <f t="shared" si="1"/>
        <v>LONG UNWINDING</v>
      </c>
      <c r="AK67" s="78">
        <f t="shared" si="19"/>
        <v>559</v>
      </c>
      <c r="AL67" s="51">
        <f t="shared" si="20"/>
        <v>330250</v>
      </c>
      <c r="AM67" s="75">
        <f t="shared" si="21"/>
        <v>32.6</v>
      </c>
      <c r="AN67" s="76">
        <f t="shared" si="22"/>
        <v>-2900</v>
      </c>
      <c r="AO67" s="25">
        <f t="shared" si="25"/>
        <v>1.65</v>
      </c>
      <c r="AP67" s="25">
        <f t="shared" si="25"/>
        <v>1475150</v>
      </c>
      <c r="AQ67" s="25">
        <f t="shared" si="26"/>
        <v>526.4</v>
      </c>
      <c r="AR67" s="25">
        <f t="shared" si="26"/>
        <v>333150</v>
      </c>
      <c r="AS67" s="25">
        <f t="shared" si="4"/>
        <v>0</v>
      </c>
      <c r="AT67" s="25">
        <f t="shared" si="5"/>
        <v>0</v>
      </c>
      <c r="AU67" s="25">
        <f t="shared" si="6"/>
        <v>1475150</v>
      </c>
      <c r="AV67" s="25">
        <f t="shared" si="7"/>
        <v>333150</v>
      </c>
      <c r="AW67" s="25">
        <f t="shared" si="8"/>
        <v>1475150</v>
      </c>
      <c r="AX67" s="25">
        <f t="shared" si="9"/>
        <v>333150</v>
      </c>
      <c r="AY67" s="25" t="str">
        <f t="shared" si="10"/>
        <v>CE6600</v>
      </c>
      <c r="AZ67" s="25" t="str">
        <f t="shared" si="11"/>
        <v>PE6600</v>
      </c>
      <c r="BA67" s="25">
        <f t="shared" si="23"/>
        <v>1</v>
      </c>
      <c r="BB67" s="25">
        <f t="shared" si="24"/>
        <v>1</v>
      </c>
    </row>
    <row r="68" spans="2:54" ht="18.75" hidden="1">
      <c r="B68" s="25" t="str">
        <f t="shared" si="12"/>
        <v>CE6650</v>
      </c>
      <c r="C68" s="25" t="str">
        <f t="shared" si="13"/>
        <v>PE6650</v>
      </c>
      <c r="E68" s="70">
        <v>101750</v>
      </c>
      <c r="F68" s="70">
        <v>800</v>
      </c>
      <c r="G68" s="25">
        <v>141</v>
      </c>
      <c r="H68" s="25">
        <v>21.24</v>
      </c>
      <c r="I68" s="25">
        <v>0.9</v>
      </c>
      <c r="J68" s="25">
        <v>-0.45</v>
      </c>
      <c r="K68" s="70">
        <v>1300</v>
      </c>
      <c r="L68" s="25">
        <v>0.9</v>
      </c>
      <c r="M68" s="25">
        <v>1.05</v>
      </c>
      <c r="N68" s="70">
        <v>1100</v>
      </c>
      <c r="O68" s="26">
        <v>6650</v>
      </c>
      <c r="P68" s="70">
        <v>50</v>
      </c>
      <c r="Q68" s="25">
        <v>530</v>
      </c>
      <c r="R68" s="25">
        <v>699.9</v>
      </c>
      <c r="S68" s="70">
        <v>3000</v>
      </c>
      <c r="T68" s="25" t="s">
        <v>23</v>
      </c>
      <c r="U68" s="25">
        <v>467.55</v>
      </c>
      <c r="V68" s="25" t="s">
        <v>23</v>
      </c>
      <c r="W68" s="25" t="s">
        <v>23</v>
      </c>
      <c r="X68" s="25" t="s">
        <v>23</v>
      </c>
      <c r="Y68" s="25">
        <v>200</v>
      </c>
      <c r="AD68" s="73">
        <f t="shared" si="14"/>
        <v>0.9</v>
      </c>
      <c r="AE68" s="74">
        <f t="shared" si="15"/>
        <v>101750</v>
      </c>
      <c r="AF68" s="75">
        <f t="shared" si="16"/>
        <v>-0.45</v>
      </c>
      <c r="AG68" s="76">
        <f t="shared" si="17"/>
        <v>800</v>
      </c>
      <c r="AH68" s="52" t="str">
        <f t="shared" si="27"/>
        <v>BEARISH</v>
      </c>
      <c r="AI68" s="77">
        <f t="shared" si="18"/>
        <v>6650</v>
      </c>
      <c r="AJ68" s="52" t="str">
        <f t="shared" si="1"/>
        <v>BEARISH</v>
      </c>
      <c r="AK68" s="78">
        <f t="shared" si="19"/>
        <v>467.55</v>
      </c>
      <c r="AL68" s="51">
        <f t="shared" si="20"/>
        <v>200</v>
      </c>
      <c r="AM68" s="75">
        <f t="shared" si="21"/>
        <v>0</v>
      </c>
      <c r="AN68" s="76">
        <f t="shared" si="22"/>
        <v>0</v>
      </c>
      <c r="AO68" s="25">
        <f t="shared" si="25"/>
        <v>1.35</v>
      </c>
      <c r="AP68" s="25">
        <f t="shared" si="25"/>
        <v>100950</v>
      </c>
      <c r="AQ68" s="25">
        <f t="shared" si="26"/>
        <v>467.55</v>
      </c>
      <c r="AR68" s="25">
        <f t="shared" si="26"/>
        <v>200</v>
      </c>
      <c r="AS68" s="25">
        <f t="shared" si="4"/>
        <v>0</v>
      </c>
      <c r="AT68" s="25">
        <f t="shared" si="5"/>
        <v>0</v>
      </c>
      <c r="AU68" s="25">
        <f t="shared" si="6"/>
        <v>100950</v>
      </c>
      <c r="AV68" s="25">
        <f t="shared" si="7"/>
        <v>200</v>
      </c>
      <c r="AW68" s="25">
        <f t="shared" si="8"/>
        <v>100950</v>
      </c>
      <c r="AX68" s="25">
        <f t="shared" si="9"/>
        <v>200</v>
      </c>
      <c r="AY68" s="25" t="str">
        <f t="shared" si="10"/>
        <v>CE6650</v>
      </c>
      <c r="AZ68" s="25" t="str">
        <f t="shared" si="11"/>
        <v>PE6650</v>
      </c>
      <c r="BA68" s="25">
        <f t="shared" si="23"/>
        <v>-3</v>
      </c>
      <c r="BB68" s="25">
        <f t="shared" si="24"/>
        <v>-3</v>
      </c>
    </row>
    <row r="69" spans="2:54" ht="18.75" hidden="1">
      <c r="B69" s="25" t="str">
        <f t="shared" si="12"/>
        <v>CE6700</v>
      </c>
      <c r="C69" s="25" t="str">
        <f t="shared" si="13"/>
        <v>PE6700</v>
      </c>
      <c r="E69" s="70">
        <v>1065850</v>
      </c>
      <c r="F69" s="70">
        <v>-64200</v>
      </c>
      <c r="G69" s="70">
        <v>7716</v>
      </c>
      <c r="H69" s="25">
        <v>22.28</v>
      </c>
      <c r="I69" s="25">
        <v>0.8</v>
      </c>
      <c r="J69" s="25">
        <v>-0.25</v>
      </c>
      <c r="K69" s="70">
        <v>3550</v>
      </c>
      <c r="L69" s="25">
        <v>0.8</v>
      </c>
      <c r="M69" s="25">
        <v>0.85</v>
      </c>
      <c r="N69" s="70">
        <v>2500</v>
      </c>
      <c r="O69" s="26">
        <v>6700</v>
      </c>
      <c r="P69" s="70">
        <v>300</v>
      </c>
      <c r="Q69" s="25">
        <v>656.2</v>
      </c>
      <c r="R69" s="25">
        <v>661.85</v>
      </c>
      <c r="S69" s="70">
        <v>50</v>
      </c>
      <c r="T69" s="25">
        <v>40.549999999999997</v>
      </c>
      <c r="U69" s="25">
        <v>663.35</v>
      </c>
      <c r="V69" s="25" t="s">
        <v>23</v>
      </c>
      <c r="W69" s="25">
        <v>515</v>
      </c>
      <c r="X69" s="70">
        <v>3650</v>
      </c>
      <c r="Y69" s="70">
        <v>122650</v>
      </c>
      <c r="AD69" s="73">
        <f t="shared" si="14"/>
        <v>0.8</v>
      </c>
      <c r="AE69" s="74">
        <f t="shared" si="15"/>
        <v>1065850</v>
      </c>
      <c r="AF69" s="75">
        <f t="shared" si="16"/>
        <v>-0.25</v>
      </c>
      <c r="AG69" s="76">
        <f t="shared" si="17"/>
        <v>-64200</v>
      </c>
      <c r="AH69" s="52" t="str">
        <f t="shared" si="27"/>
        <v>LONG UNWINDING</v>
      </c>
      <c r="AI69" s="77">
        <f t="shared" si="18"/>
        <v>6700</v>
      </c>
      <c r="AJ69" s="52" t="str">
        <f t="shared" si="1"/>
        <v>BEARISH</v>
      </c>
      <c r="AK69" s="78">
        <f t="shared" si="19"/>
        <v>663.35</v>
      </c>
      <c r="AL69" s="51">
        <f t="shared" si="20"/>
        <v>122650</v>
      </c>
      <c r="AM69" s="75">
        <f t="shared" si="21"/>
        <v>40.549999999999997</v>
      </c>
      <c r="AN69" s="76">
        <f t="shared" si="22"/>
        <v>3650</v>
      </c>
      <c r="AO69" s="25">
        <f t="shared" si="25"/>
        <v>1.05</v>
      </c>
      <c r="AP69" s="25">
        <f t="shared" si="25"/>
        <v>1130050</v>
      </c>
      <c r="AQ69" s="25">
        <f t="shared" si="26"/>
        <v>622.80000000000007</v>
      </c>
      <c r="AR69" s="25">
        <f t="shared" si="26"/>
        <v>119000</v>
      </c>
      <c r="AS69" s="25">
        <f t="shared" si="4"/>
        <v>0</v>
      </c>
      <c r="AT69" s="25">
        <f t="shared" si="5"/>
        <v>122650</v>
      </c>
      <c r="AU69" s="25">
        <f t="shared" si="6"/>
        <v>1130050</v>
      </c>
      <c r="AV69" s="25">
        <f t="shared" si="7"/>
        <v>119000</v>
      </c>
      <c r="AW69" s="25">
        <f t="shared" si="8"/>
        <v>1130050</v>
      </c>
      <c r="AX69" s="25">
        <f t="shared" si="9"/>
        <v>119000</v>
      </c>
      <c r="AY69" s="25" t="str">
        <f t="shared" si="10"/>
        <v>CE6700</v>
      </c>
      <c r="AZ69" s="25" t="str">
        <f t="shared" si="11"/>
        <v>PE6700</v>
      </c>
      <c r="BA69" s="25">
        <f t="shared" si="23"/>
        <v>1</v>
      </c>
      <c r="BB69" s="25">
        <f t="shared" si="24"/>
        <v>-3</v>
      </c>
    </row>
    <row r="70" spans="2:54" ht="18.75" hidden="1">
      <c r="B70" s="25" t="str">
        <f t="shared" si="12"/>
        <v>CE6750</v>
      </c>
      <c r="C70" s="25" t="str">
        <f t="shared" si="13"/>
        <v>PE6750</v>
      </c>
      <c r="E70" s="70">
        <v>12550</v>
      </c>
      <c r="F70" s="25" t="s">
        <v>23</v>
      </c>
      <c r="G70" s="25" t="s">
        <v>23</v>
      </c>
      <c r="H70" s="25" t="s">
        <v>23</v>
      </c>
      <c r="I70" s="25">
        <v>0.7</v>
      </c>
      <c r="J70" s="25">
        <v>-0.1</v>
      </c>
      <c r="K70" s="70">
        <v>500</v>
      </c>
      <c r="L70" s="25">
        <v>0.5</v>
      </c>
      <c r="M70" s="25">
        <v>0.65</v>
      </c>
      <c r="N70" s="70">
        <v>2500</v>
      </c>
      <c r="O70" s="26">
        <v>6750</v>
      </c>
      <c r="P70" s="70">
        <v>500</v>
      </c>
      <c r="Q70" s="25">
        <v>644</v>
      </c>
      <c r="R70" s="25">
        <v>774</v>
      </c>
      <c r="S70" s="70">
        <v>100</v>
      </c>
      <c r="T70" s="25" t="s">
        <v>23</v>
      </c>
      <c r="U70" s="25" t="s">
        <v>23</v>
      </c>
      <c r="V70" s="25" t="s">
        <v>23</v>
      </c>
      <c r="W70" s="25" t="s">
        <v>23</v>
      </c>
      <c r="X70" s="25" t="s">
        <v>23</v>
      </c>
      <c r="Y70" s="25" t="s">
        <v>23</v>
      </c>
      <c r="AD70" s="73">
        <f t="shared" si="14"/>
        <v>0.7</v>
      </c>
      <c r="AE70" s="74">
        <f t="shared" si="15"/>
        <v>12550</v>
      </c>
      <c r="AF70" s="75">
        <f t="shared" si="16"/>
        <v>-0.1</v>
      </c>
      <c r="AG70" s="76">
        <f t="shared" si="17"/>
        <v>0</v>
      </c>
      <c r="AH70" s="52" t="str">
        <f t="shared" si="27"/>
        <v>BEARISH</v>
      </c>
      <c r="AI70" s="77">
        <f t="shared" si="18"/>
        <v>6750</v>
      </c>
      <c r="AJ70" s="52" t="str">
        <f t="shared" si="1"/>
        <v>BEARISH</v>
      </c>
      <c r="AK70" s="78">
        <f t="shared" si="19"/>
        <v>0</v>
      </c>
      <c r="AL70" s="51">
        <f t="shared" si="20"/>
        <v>0</v>
      </c>
      <c r="AM70" s="75">
        <f t="shared" si="21"/>
        <v>0</v>
      </c>
      <c r="AN70" s="76">
        <f t="shared" si="22"/>
        <v>0</v>
      </c>
      <c r="AO70" s="25">
        <f t="shared" si="25"/>
        <v>0.79999999999999993</v>
      </c>
      <c r="AP70" s="25">
        <f t="shared" si="25"/>
        <v>12550</v>
      </c>
      <c r="AQ70" s="25">
        <f t="shared" si="26"/>
        <v>0</v>
      </c>
      <c r="AR70" s="25">
        <f t="shared" si="26"/>
        <v>0</v>
      </c>
      <c r="AS70" s="25">
        <f t="shared" si="4"/>
        <v>0</v>
      </c>
      <c r="AT70" s="25">
        <f t="shared" si="5"/>
        <v>0</v>
      </c>
      <c r="AU70" s="25">
        <f t="shared" si="6"/>
        <v>12550</v>
      </c>
      <c r="AV70" s="25">
        <f t="shared" si="7"/>
        <v>0</v>
      </c>
      <c r="AW70" s="25">
        <f t="shared" si="8"/>
        <v>12550</v>
      </c>
      <c r="AX70" s="25">
        <f t="shared" si="9"/>
        <v>0</v>
      </c>
      <c r="AY70" s="25" t="str">
        <f t="shared" si="10"/>
        <v>CE6750</v>
      </c>
      <c r="AZ70" s="25" t="str">
        <f t="shared" si="11"/>
        <v>PE6750</v>
      </c>
      <c r="BA70" s="25">
        <f t="shared" si="23"/>
        <v>-3</v>
      </c>
      <c r="BB70" s="25">
        <f t="shared" si="24"/>
        <v>-3</v>
      </c>
    </row>
    <row r="71" spans="2:54" ht="18.75" hidden="1">
      <c r="B71" s="25" t="str">
        <f t="shared" si="12"/>
        <v>CE6800</v>
      </c>
      <c r="C71" s="25" t="str">
        <f t="shared" si="13"/>
        <v>PE6800</v>
      </c>
      <c r="E71" s="70">
        <v>730650</v>
      </c>
      <c r="F71" s="70">
        <v>-108600</v>
      </c>
      <c r="G71" s="70">
        <v>6493</v>
      </c>
      <c r="H71" s="25">
        <v>24.54</v>
      </c>
      <c r="I71" s="25">
        <v>0.7</v>
      </c>
      <c r="J71" s="25">
        <v>-0.05</v>
      </c>
      <c r="K71" s="70">
        <v>8650</v>
      </c>
      <c r="L71" s="25">
        <v>0.6</v>
      </c>
      <c r="M71" s="25">
        <v>0.7</v>
      </c>
      <c r="N71" s="70">
        <v>3850</v>
      </c>
      <c r="O71" s="26">
        <v>6800</v>
      </c>
      <c r="P71" s="70">
        <v>150</v>
      </c>
      <c r="Q71" s="25">
        <v>754.65</v>
      </c>
      <c r="R71" s="25">
        <v>758.9</v>
      </c>
      <c r="S71" s="25">
        <v>250</v>
      </c>
      <c r="T71" s="25">
        <v>37.049999999999997</v>
      </c>
      <c r="U71" s="25">
        <v>758.4</v>
      </c>
      <c r="V71" s="25" t="s">
        <v>23</v>
      </c>
      <c r="W71" s="25">
        <v>94</v>
      </c>
      <c r="X71" s="25">
        <v>50</v>
      </c>
      <c r="Y71" s="70">
        <v>228800</v>
      </c>
      <c r="AD71" s="73">
        <f t="shared" si="14"/>
        <v>0.7</v>
      </c>
      <c r="AE71" s="74">
        <f t="shared" si="15"/>
        <v>730650</v>
      </c>
      <c r="AF71" s="75">
        <f t="shared" si="16"/>
        <v>-0.05</v>
      </c>
      <c r="AG71" s="76">
        <f t="shared" si="17"/>
        <v>-108600</v>
      </c>
      <c r="AH71" s="52" t="str">
        <f t="shared" si="27"/>
        <v>LONG UNWINDING</v>
      </c>
      <c r="AI71" s="77">
        <f t="shared" si="18"/>
        <v>6800</v>
      </c>
      <c r="AJ71" s="52" t="str">
        <f t="shared" si="1"/>
        <v>BEARISH</v>
      </c>
      <c r="AK71" s="78">
        <f t="shared" si="19"/>
        <v>758.4</v>
      </c>
      <c r="AL71" s="51">
        <f t="shared" si="20"/>
        <v>228800</v>
      </c>
      <c r="AM71" s="75">
        <f t="shared" si="21"/>
        <v>37.049999999999997</v>
      </c>
      <c r="AN71" s="76">
        <f t="shared" si="22"/>
        <v>50</v>
      </c>
      <c r="AO71" s="25">
        <f t="shared" si="25"/>
        <v>0.75</v>
      </c>
      <c r="AP71" s="25">
        <f t="shared" si="25"/>
        <v>839250</v>
      </c>
      <c r="AQ71" s="25">
        <f t="shared" si="26"/>
        <v>721.35</v>
      </c>
      <c r="AR71" s="25">
        <f t="shared" si="26"/>
        <v>228750</v>
      </c>
      <c r="AS71" s="25">
        <f t="shared" si="4"/>
        <v>0</v>
      </c>
      <c r="AT71" s="25">
        <f t="shared" si="5"/>
        <v>0</v>
      </c>
      <c r="AU71" s="25">
        <f t="shared" si="6"/>
        <v>839250</v>
      </c>
      <c r="AV71" s="25">
        <f t="shared" si="7"/>
        <v>228750</v>
      </c>
      <c r="AW71" s="25">
        <f t="shared" si="8"/>
        <v>839250</v>
      </c>
      <c r="AX71" s="25">
        <f t="shared" si="9"/>
        <v>228750</v>
      </c>
      <c r="AY71" s="25" t="str">
        <f t="shared" si="10"/>
        <v>CE6800</v>
      </c>
      <c r="AZ71" s="25" t="str">
        <f t="shared" si="11"/>
        <v>PE6800</v>
      </c>
      <c r="BA71" s="25">
        <f t="shared" si="23"/>
        <v>1</v>
      </c>
      <c r="BB71" s="25">
        <f t="shared" si="24"/>
        <v>-3</v>
      </c>
    </row>
    <row r="72" spans="2:54" ht="18.75" hidden="1">
      <c r="B72" s="25" t="str">
        <f t="shared" si="12"/>
        <v>CE6850</v>
      </c>
      <c r="C72" s="25" t="str">
        <f t="shared" si="13"/>
        <v>PE6850</v>
      </c>
      <c r="E72" s="25">
        <v>250</v>
      </c>
      <c r="F72" s="25" t="s">
        <v>23</v>
      </c>
      <c r="G72" s="25" t="s">
        <v>23</v>
      </c>
      <c r="H72" s="25" t="s">
        <v>23</v>
      </c>
      <c r="I72" s="25">
        <v>1.25</v>
      </c>
      <c r="J72" s="25" t="s">
        <v>23</v>
      </c>
      <c r="K72" s="70">
        <v>10000</v>
      </c>
      <c r="L72" s="25">
        <v>0.05</v>
      </c>
      <c r="M72" s="25">
        <v>2.9</v>
      </c>
      <c r="N72" s="70">
        <v>100</v>
      </c>
      <c r="O72" s="26">
        <v>6850</v>
      </c>
      <c r="P72" s="70">
        <v>500</v>
      </c>
      <c r="Q72" s="25">
        <v>683.5</v>
      </c>
      <c r="R72" s="25">
        <v>958</v>
      </c>
      <c r="S72" s="70">
        <v>100</v>
      </c>
      <c r="T72" s="25" t="s">
        <v>23</v>
      </c>
      <c r="U72" s="25">
        <v>505</v>
      </c>
      <c r="V72" s="25" t="s">
        <v>23</v>
      </c>
      <c r="W72" s="25" t="s">
        <v>23</v>
      </c>
      <c r="X72" s="25" t="s">
        <v>23</v>
      </c>
      <c r="Y72" s="25">
        <v>50</v>
      </c>
      <c r="AD72" s="73">
        <f t="shared" si="14"/>
        <v>1.25</v>
      </c>
      <c r="AE72" s="74">
        <f t="shared" si="15"/>
        <v>250</v>
      </c>
      <c r="AF72" s="75">
        <f t="shared" si="16"/>
        <v>0</v>
      </c>
      <c r="AG72" s="76">
        <f t="shared" si="17"/>
        <v>0</v>
      </c>
      <c r="AH72" s="52" t="str">
        <f t="shared" si="27"/>
        <v>BULLISH</v>
      </c>
      <c r="AI72" s="77">
        <f t="shared" si="18"/>
        <v>6850</v>
      </c>
      <c r="AJ72" s="52" t="str">
        <f t="shared" si="1"/>
        <v>BEARISH</v>
      </c>
      <c r="AK72" s="78">
        <f t="shared" si="19"/>
        <v>505</v>
      </c>
      <c r="AL72" s="51">
        <f t="shared" si="20"/>
        <v>50</v>
      </c>
      <c r="AM72" s="75">
        <f t="shared" si="21"/>
        <v>0</v>
      </c>
      <c r="AN72" s="76">
        <f t="shared" si="22"/>
        <v>0</v>
      </c>
      <c r="AO72" s="25">
        <f t="shared" si="25"/>
        <v>1.25</v>
      </c>
      <c r="AP72" s="25">
        <f t="shared" si="25"/>
        <v>250</v>
      </c>
      <c r="AQ72" s="25">
        <f t="shared" si="26"/>
        <v>505</v>
      </c>
      <c r="AR72" s="25">
        <f t="shared" si="26"/>
        <v>50</v>
      </c>
      <c r="AS72" s="25">
        <f t="shared" si="4"/>
        <v>250</v>
      </c>
      <c r="AT72" s="25">
        <f t="shared" si="5"/>
        <v>0</v>
      </c>
      <c r="AU72" s="25">
        <f t="shared" si="6"/>
        <v>250</v>
      </c>
      <c r="AV72" s="25">
        <f t="shared" si="7"/>
        <v>50</v>
      </c>
      <c r="AW72" s="25">
        <f t="shared" si="8"/>
        <v>250</v>
      </c>
      <c r="AX72" s="25">
        <f t="shared" si="9"/>
        <v>50</v>
      </c>
      <c r="AY72" s="25" t="str">
        <f t="shared" si="10"/>
        <v>CE6850</v>
      </c>
      <c r="AZ72" s="25" t="str">
        <f t="shared" si="11"/>
        <v>PE6850</v>
      </c>
      <c r="BA72" s="25">
        <f t="shared" si="23"/>
        <v>3</v>
      </c>
      <c r="BB72" s="25">
        <f t="shared" si="24"/>
        <v>-3</v>
      </c>
    </row>
    <row r="73" spans="2:54" ht="18.75" hidden="1">
      <c r="B73" s="25" t="str">
        <f t="shared" si="12"/>
        <v>CE6900</v>
      </c>
      <c r="C73" s="25" t="str">
        <f t="shared" si="13"/>
        <v>PE6900</v>
      </c>
      <c r="E73" s="70">
        <v>184150</v>
      </c>
      <c r="F73" s="70">
        <v>-2200</v>
      </c>
      <c r="G73" s="70">
        <v>746</v>
      </c>
      <c r="H73" s="25">
        <v>24.31</v>
      </c>
      <c r="I73" s="25">
        <v>0.25</v>
      </c>
      <c r="J73" s="25">
        <v>-0.2</v>
      </c>
      <c r="K73" s="70">
        <v>15000</v>
      </c>
      <c r="L73" s="25">
        <v>0.2</v>
      </c>
      <c r="M73" s="25">
        <v>0.3</v>
      </c>
      <c r="N73" s="70">
        <v>3850</v>
      </c>
      <c r="O73" s="26">
        <v>6900</v>
      </c>
      <c r="P73" s="70">
        <v>150</v>
      </c>
      <c r="Q73" s="25">
        <v>825.3</v>
      </c>
      <c r="R73" s="25">
        <v>879</v>
      </c>
      <c r="S73" s="70">
        <v>100</v>
      </c>
      <c r="T73" s="25" t="s">
        <v>23</v>
      </c>
      <c r="U73" s="25">
        <v>594.9</v>
      </c>
      <c r="V73" s="25" t="s">
        <v>23</v>
      </c>
      <c r="W73" s="25" t="s">
        <v>23</v>
      </c>
      <c r="X73" s="25" t="s">
        <v>23</v>
      </c>
      <c r="Y73" s="25">
        <v>300</v>
      </c>
      <c r="AD73" s="73">
        <f t="shared" si="14"/>
        <v>0.25</v>
      </c>
      <c r="AE73" s="74">
        <f t="shared" si="15"/>
        <v>184150</v>
      </c>
      <c r="AF73" s="75">
        <f t="shared" si="16"/>
        <v>-0.2</v>
      </c>
      <c r="AG73" s="76">
        <f t="shared" si="17"/>
        <v>-2200</v>
      </c>
      <c r="AH73" s="52" t="str">
        <f t="shared" si="27"/>
        <v>LONG UNWINDING</v>
      </c>
      <c r="AI73" s="77">
        <f t="shared" si="18"/>
        <v>6900</v>
      </c>
      <c r="AJ73" s="52" t="str">
        <f t="shared" si="1"/>
        <v>BEARISH</v>
      </c>
      <c r="AK73" s="78">
        <f t="shared" si="19"/>
        <v>594.9</v>
      </c>
      <c r="AL73" s="51">
        <f t="shared" si="20"/>
        <v>300</v>
      </c>
      <c r="AM73" s="75">
        <f t="shared" si="21"/>
        <v>0</v>
      </c>
      <c r="AN73" s="76">
        <f t="shared" si="22"/>
        <v>0</v>
      </c>
      <c r="AO73" s="25">
        <f t="shared" si="25"/>
        <v>0.45</v>
      </c>
      <c r="AP73" s="25">
        <f t="shared" si="25"/>
        <v>186350</v>
      </c>
      <c r="AQ73" s="25">
        <f t="shared" si="26"/>
        <v>594.9</v>
      </c>
      <c r="AR73" s="25">
        <f t="shared" si="26"/>
        <v>300</v>
      </c>
      <c r="AS73" s="25">
        <f t="shared" si="4"/>
        <v>184150</v>
      </c>
      <c r="AT73" s="25">
        <f t="shared" si="5"/>
        <v>300</v>
      </c>
      <c r="AU73" s="25">
        <f t="shared" si="6"/>
        <v>186350</v>
      </c>
      <c r="AV73" s="25">
        <f t="shared" si="7"/>
        <v>300</v>
      </c>
      <c r="AW73" s="25">
        <f t="shared" si="8"/>
        <v>186350</v>
      </c>
      <c r="AX73" s="25">
        <f t="shared" si="9"/>
        <v>300</v>
      </c>
      <c r="AY73" s="25" t="str">
        <f t="shared" si="10"/>
        <v>CE6900</v>
      </c>
      <c r="AZ73" s="25" t="str">
        <f t="shared" si="11"/>
        <v>PE6900</v>
      </c>
      <c r="BA73" s="25">
        <f t="shared" si="23"/>
        <v>1</v>
      </c>
      <c r="BB73" s="25">
        <f t="shared" si="24"/>
        <v>-3</v>
      </c>
    </row>
    <row r="74" spans="2:54" ht="18.75" hidden="1">
      <c r="B74" s="25" t="str">
        <f t="shared" si="12"/>
        <v>CE6950</v>
      </c>
      <c r="C74" s="25" t="str">
        <f t="shared" si="13"/>
        <v>PE6950</v>
      </c>
      <c r="E74" s="25">
        <v>300</v>
      </c>
      <c r="F74" s="25" t="s">
        <v>23</v>
      </c>
      <c r="G74" s="25" t="s">
        <v>23</v>
      </c>
      <c r="H74" s="25" t="s">
        <v>23</v>
      </c>
      <c r="I74" s="25">
        <v>0.25</v>
      </c>
      <c r="J74" s="25" t="s">
        <v>23</v>
      </c>
      <c r="K74" s="70">
        <v>200</v>
      </c>
      <c r="L74" s="25">
        <v>0.15</v>
      </c>
      <c r="M74" s="25">
        <v>1</v>
      </c>
      <c r="N74" s="70">
        <v>150</v>
      </c>
      <c r="O74" s="26">
        <v>6950</v>
      </c>
      <c r="P74" s="70">
        <v>1000</v>
      </c>
      <c r="Q74" s="25">
        <v>781.2</v>
      </c>
      <c r="R74" s="71">
        <v>1055.5</v>
      </c>
      <c r="S74" s="70">
        <v>100</v>
      </c>
      <c r="T74" s="25" t="s">
        <v>23</v>
      </c>
      <c r="U74" s="25" t="s">
        <v>23</v>
      </c>
      <c r="V74" s="25" t="s">
        <v>23</v>
      </c>
      <c r="W74" s="25" t="s">
        <v>23</v>
      </c>
      <c r="X74" s="25" t="s">
        <v>23</v>
      </c>
      <c r="Y74" s="25" t="s">
        <v>23</v>
      </c>
      <c r="AD74" s="73">
        <f t="shared" si="14"/>
        <v>0.25</v>
      </c>
      <c r="AE74" s="74">
        <f t="shared" si="15"/>
        <v>300</v>
      </c>
      <c r="AF74" s="75">
        <f t="shared" si="16"/>
        <v>0</v>
      </c>
      <c r="AG74" s="76">
        <f t="shared" si="17"/>
        <v>0</v>
      </c>
      <c r="AH74" s="52" t="str">
        <f t="shared" si="27"/>
        <v>BULLISH</v>
      </c>
      <c r="AI74" s="77">
        <f t="shared" si="18"/>
        <v>6950</v>
      </c>
      <c r="AJ74" s="52" t="str">
        <f t="shared" si="1"/>
        <v>BEARISH</v>
      </c>
      <c r="AK74" s="78">
        <f t="shared" si="19"/>
        <v>0</v>
      </c>
      <c r="AL74" s="51">
        <f t="shared" si="20"/>
        <v>0</v>
      </c>
      <c r="AM74" s="75">
        <f t="shared" si="21"/>
        <v>0</v>
      </c>
      <c r="AN74" s="76">
        <f t="shared" si="22"/>
        <v>0</v>
      </c>
      <c r="AO74" s="25">
        <f t="shared" si="25"/>
        <v>0.25</v>
      </c>
      <c r="AP74" s="25">
        <f t="shared" si="25"/>
        <v>300</v>
      </c>
      <c r="AQ74" s="25">
        <f t="shared" si="26"/>
        <v>0</v>
      </c>
      <c r="AR74" s="25">
        <f t="shared" si="26"/>
        <v>0</v>
      </c>
      <c r="AS74" s="25">
        <f t="shared" si="4"/>
        <v>300</v>
      </c>
      <c r="AT74" s="25">
        <f t="shared" si="5"/>
        <v>0</v>
      </c>
      <c r="AU74" s="25">
        <f t="shared" si="6"/>
        <v>300</v>
      </c>
      <c r="AV74" s="25">
        <f t="shared" si="7"/>
        <v>0</v>
      </c>
      <c r="AW74" s="25">
        <f t="shared" si="8"/>
        <v>300</v>
      </c>
      <c r="AX74" s="25">
        <f t="shared" si="9"/>
        <v>0</v>
      </c>
      <c r="AY74" s="25" t="str">
        <f t="shared" si="10"/>
        <v>CE6950</v>
      </c>
      <c r="AZ74" s="25" t="str">
        <f t="shared" si="11"/>
        <v>PE6950</v>
      </c>
      <c r="BA74" s="25">
        <f t="shared" si="23"/>
        <v>3</v>
      </c>
      <c r="BB74" s="25">
        <f t="shared" si="24"/>
        <v>-3</v>
      </c>
    </row>
    <row r="75" spans="2:54" ht="18.75" hidden="1">
      <c r="B75" s="25" t="str">
        <f t="shared" si="12"/>
        <v>CE7000</v>
      </c>
      <c r="C75" s="25" t="str">
        <f t="shared" si="13"/>
        <v>PE7000</v>
      </c>
      <c r="E75" s="70">
        <v>357250</v>
      </c>
      <c r="F75" s="70">
        <v>-22350</v>
      </c>
      <c r="G75" s="70">
        <v>1910</v>
      </c>
      <c r="H75" s="25">
        <v>26.03</v>
      </c>
      <c r="I75" s="25">
        <v>0.2</v>
      </c>
      <c r="J75" s="25">
        <v>-0.05</v>
      </c>
      <c r="K75" s="70">
        <v>13450</v>
      </c>
      <c r="L75" s="25">
        <v>0.2</v>
      </c>
      <c r="M75" s="25">
        <v>0.25</v>
      </c>
      <c r="N75" s="70">
        <v>22050</v>
      </c>
      <c r="O75" s="26">
        <v>7000</v>
      </c>
      <c r="P75" s="70">
        <v>750</v>
      </c>
      <c r="Q75" s="25">
        <v>951.7</v>
      </c>
      <c r="R75" s="25">
        <v>956.8</v>
      </c>
      <c r="S75" s="25">
        <v>50</v>
      </c>
      <c r="T75" s="25">
        <v>38.549999999999997</v>
      </c>
      <c r="U75" s="25">
        <v>952</v>
      </c>
      <c r="V75" s="25" t="s">
        <v>23</v>
      </c>
      <c r="W75" s="70">
        <v>308</v>
      </c>
      <c r="X75" s="70">
        <v>2950</v>
      </c>
      <c r="Y75" s="70">
        <v>611750</v>
      </c>
      <c r="AD75" s="73">
        <f t="shared" si="14"/>
        <v>0.2</v>
      </c>
      <c r="AE75" s="74">
        <f t="shared" si="15"/>
        <v>357250</v>
      </c>
      <c r="AF75" s="75">
        <f t="shared" si="16"/>
        <v>-0.05</v>
      </c>
      <c r="AG75" s="76">
        <f t="shared" si="17"/>
        <v>-22350</v>
      </c>
      <c r="AH75" s="52" t="str">
        <f>IF(AND(AF75&gt;=0,AG75&gt;=0),"BULLISH",IF(AND(AF75&lt;0,AG75&gt;=0),"BEARISH",IF(AND(AF75&gt;=0,AG75&lt;0),"SHORT COVERING",IF(AND(AF75&lt;0,AG75&lt;0),"LONG UNWINDING"))))</f>
        <v>LONG UNWINDING</v>
      </c>
      <c r="AI75" s="77">
        <f t="shared" si="18"/>
        <v>7000</v>
      </c>
      <c r="AJ75" s="52" t="str">
        <f>IF(AND(AM75&gt;=0,AN75&gt;=0),"BEARISH",IF(AND(AM75&lt;0,AN75&gt;=0),"BULLISH",IF(AND(AM75&lt;0,AN75&lt;0),"SHORT COVERING",IF(AND(AM75&gt;=0,AN75&lt;0),"LONG UNWINDING"))))</f>
        <v>BEARISH</v>
      </c>
      <c r="AK75" s="78">
        <f t="shared" si="19"/>
        <v>952</v>
      </c>
      <c r="AL75" s="51">
        <f t="shared" si="20"/>
        <v>611750</v>
      </c>
      <c r="AM75" s="75">
        <f t="shared" si="21"/>
        <v>38.549999999999997</v>
      </c>
      <c r="AN75" s="76">
        <f t="shared" si="22"/>
        <v>2950</v>
      </c>
      <c r="AO75" s="25">
        <f t="shared" si="25"/>
        <v>0.25</v>
      </c>
      <c r="AP75" s="25">
        <f t="shared" si="25"/>
        <v>379600</v>
      </c>
      <c r="AQ75" s="25">
        <f t="shared" si="26"/>
        <v>913.45</v>
      </c>
      <c r="AR75" s="25">
        <f t="shared" si="26"/>
        <v>608800</v>
      </c>
      <c r="AS75" s="25">
        <f t="shared" si="4"/>
        <v>0</v>
      </c>
      <c r="AT75" s="25">
        <f t="shared" si="5"/>
        <v>0</v>
      </c>
      <c r="AU75" s="25">
        <f t="shared" si="6"/>
        <v>379600</v>
      </c>
      <c r="AV75" s="25">
        <f t="shared" si="7"/>
        <v>608800</v>
      </c>
      <c r="AW75" s="25">
        <f t="shared" si="8"/>
        <v>379600</v>
      </c>
      <c r="AX75" s="25">
        <f t="shared" si="9"/>
        <v>608800</v>
      </c>
      <c r="AY75" s="25" t="str">
        <f t="shared" si="10"/>
        <v>CE7000</v>
      </c>
      <c r="AZ75" s="25" t="str">
        <f t="shared" si="11"/>
        <v>PE7000</v>
      </c>
      <c r="BA75" s="25">
        <f t="shared" si="23"/>
        <v>1</v>
      </c>
      <c r="BB75" s="25">
        <f t="shared" si="24"/>
        <v>-3</v>
      </c>
    </row>
    <row r="76" spans="2:54" ht="18.75" hidden="1">
      <c r="B76" s="25" t="str">
        <f t="shared" si="12"/>
        <v>CE7050</v>
      </c>
      <c r="C76" s="25" t="str">
        <f t="shared" si="13"/>
        <v>PE7050</v>
      </c>
      <c r="E76" s="25">
        <v>450</v>
      </c>
      <c r="F76" s="25" t="s">
        <v>23</v>
      </c>
      <c r="G76" s="25" t="s">
        <v>23</v>
      </c>
      <c r="H76" s="25" t="s">
        <v>23</v>
      </c>
      <c r="I76" s="25">
        <v>0.25</v>
      </c>
      <c r="J76" s="25" t="s">
        <v>23</v>
      </c>
      <c r="K76" s="25" t="s">
        <v>23</v>
      </c>
      <c r="L76" s="25" t="s">
        <v>23</v>
      </c>
      <c r="M76" s="25" t="s">
        <v>23</v>
      </c>
      <c r="N76" s="70" t="s">
        <v>23</v>
      </c>
      <c r="O76" s="26">
        <v>7050</v>
      </c>
      <c r="P76" s="70">
        <v>1000</v>
      </c>
      <c r="Q76" s="25">
        <v>856.5</v>
      </c>
      <c r="R76" s="71">
        <v>1165</v>
      </c>
      <c r="S76" s="70">
        <v>100</v>
      </c>
      <c r="T76" s="25" t="s">
        <v>23</v>
      </c>
      <c r="U76" s="25" t="s">
        <v>23</v>
      </c>
      <c r="V76" s="25" t="s">
        <v>23</v>
      </c>
      <c r="W76" s="25" t="s">
        <v>23</v>
      </c>
      <c r="X76" s="25" t="s">
        <v>23</v>
      </c>
      <c r="Y76" s="25" t="s">
        <v>23</v>
      </c>
      <c r="AD76" s="73">
        <f t="shared" si="14"/>
        <v>0.25</v>
      </c>
      <c r="AE76" s="74">
        <f t="shared" si="15"/>
        <v>450</v>
      </c>
      <c r="AF76" s="75">
        <f t="shared" si="16"/>
        <v>0</v>
      </c>
      <c r="AG76" s="76">
        <f t="shared" si="17"/>
        <v>0</v>
      </c>
      <c r="AH76" s="52" t="str">
        <f t="shared" ref="AH76:AH89" si="28">IF(AND(AF76&gt;=0,AG76&gt;=0),"BULLISH",IF(AND(AF76&lt;0,AG76&gt;=0),"BEARISH",IF(AND(AF76&gt;=0,AG76&lt;0),"SHORT COVERING",IF(AND(AF76&lt;0,AG76&lt;0),"LONG UNWINDING"))))</f>
        <v>BULLISH</v>
      </c>
      <c r="AI76" s="77">
        <f t="shared" si="18"/>
        <v>7050</v>
      </c>
      <c r="AJ76" s="52" t="str">
        <f t="shared" ref="AJ76:AJ89" si="29">IF(AND(AM76&gt;=0,AN76&gt;=0),"BEARISH",IF(AND(AM76&lt;0,AN76&gt;=0),"BULLISH",IF(AND(AM76&lt;0,AN76&lt;0),"SHORT COVERING",IF(AND(AM76&gt;=0,AN76&lt;0),"LONG UNWINDING"))))</f>
        <v>BEARISH</v>
      </c>
      <c r="AK76" s="78">
        <f t="shared" si="19"/>
        <v>0</v>
      </c>
      <c r="AL76" s="51">
        <f t="shared" si="20"/>
        <v>0</v>
      </c>
      <c r="AM76" s="75">
        <f t="shared" si="21"/>
        <v>0</v>
      </c>
      <c r="AN76" s="76">
        <f t="shared" si="22"/>
        <v>0</v>
      </c>
      <c r="AO76" s="25">
        <f t="shared" ref="AO76:AP89" si="30">+AD76-AF76</f>
        <v>0.25</v>
      </c>
      <c r="AP76" s="25">
        <f t="shared" si="30"/>
        <v>450</v>
      </c>
      <c r="AQ76" s="25">
        <f t="shared" ref="AQ76:AR89" si="31">+AK76-AM76</f>
        <v>0</v>
      </c>
      <c r="AR76" s="25">
        <f t="shared" si="31"/>
        <v>0</v>
      </c>
      <c r="AS76" s="25">
        <f t="shared" ref="AS76:AS87" si="32">IF(AE76&lt; AP78,AE76,0)</f>
        <v>0</v>
      </c>
      <c r="AT76" s="25">
        <f t="shared" ref="AT76:AT87" si="33">IF(AL76&lt;AR78,AL76,0)</f>
        <v>0</v>
      </c>
      <c r="AU76" s="25">
        <f t="shared" ref="AU76:AU89" si="34">+AE76-AG76</f>
        <v>450</v>
      </c>
      <c r="AV76" s="25">
        <f t="shared" ref="AV76:AV89" si="35">+AL76-AN76</f>
        <v>0</v>
      </c>
      <c r="AW76" s="25">
        <f t="shared" ref="AW76:AW89" si="36">IF(AU76&lt;$AU$91,AU76,0)</f>
        <v>450</v>
      </c>
      <c r="AX76" s="25">
        <f t="shared" ref="AX76:AX89" si="37">IF(AV76&lt;$AV$91,AV76,0)</f>
        <v>0</v>
      </c>
      <c r="AY76" s="25" t="str">
        <f t="shared" ref="AY76:AY89" si="38">"CE"&amp;AI76</f>
        <v>CE7050</v>
      </c>
      <c r="AZ76" s="25" t="str">
        <f t="shared" ref="AZ76:AZ89" si="39">"PE"&amp;AI76</f>
        <v>PE7050</v>
      </c>
      <c r="BA76" s="25">
        <f t="shared" si="23"/>
        <v>3</v>
      </c>
      <c r="BB76" s="25">
        <f t="shared" si="24"/>
        <v>-3</v>
      </c>
    </row>
    <row r="77" spans="2:54" ht="18.75" hidden="1">
      <c r="B77" s="25" t="str">
        <f t="shared" ref="B77:B89" si="40">"CE"&amp;O77</f>
        <v>CE7100</v>
      </c>
      <c r="C77" s="25" t="str">
        <f t="shared" ref="C77:C89" si="41">"PE"&amp;O77</f>
        <v>PE7100</v>
      </c>
      <c r="E77" s="70">
        <v>1500</v>
      </c>
      <c r="F77" s="70">
        <v>400</v>
      </c>
      <c r="G77" s="25">
        <v>239</v>
      </c>
      <c r="H77" s="25">
        <v>27.5</v>
      </c>
      <c r="I77" s="25">
        <v>0.15</v>
      </c>
      <c r="J77" s="25">
        <v>-0.05</v>
      </c>
      <c r="K77" s="70">
        <v>1450</v>
      </c>
      <c r="L77" s="25">
        <v>0.15</v>
      </c>
      <c r="M77" s="25">
        <v>0.2</v>
      </c>
      <c r="N77" s="70">
        <v>500</v>
      </c>
      <c r="O77" s="26">
        <v>7100</v>
      </c>
      <c r="P77" s="70">
        <v>250</v>
      </c>
      <c r="Q77" s="71">
        <v>1006.45</v>
      </c>
      <c r="R77" s="71">
        <v>1092.05</v>
      </c>
      <c r="S77" s="70">
        <v>250</v>
      </c>
      <c r="T77" s="25" t="s">
        <v>23</v>
      </c>
      <c r="U77" s="25">
        <v>840.4</v>
      </c>
      <c r="V77" s="25" t="s">
        <v>23</v>
      </c>
      <c r="W77" s="25" t="s">
        <v>23</v>
      </c>
      <c r="X77" s="25" t="s">
        <v>23</v>
      </c>
      <c r="Y77" s="25">
        <v>50</v>
      </c>
      <c r="AD77" s="73">
        <f t="shared" ref="AD77:AD89" si="42">IF(I77="-",0,I77)</f>
        <v>0.15</v>
      </c>
      <c r="AE77" s="74">
        <f t="shared" ref="AE77:AE89" si="43">IF(E77="-",0,E77)</f>
        <v>1500</v>
      </c>
      <c r="AF77" s="75">
        <f t="shared" ref="AF77:AF89" si="44">IF(J77="-",0,J77)</f>
        <v>-0.05</v>
      </c>
      <c r="AG77" s="76">
        <f t="shared" ref="AG77:AG89" si="45">IF(F77="-",0,F77)</f>
        <v>400</v>
      </c>
      <c r="AH77" s="52" t="str">
        <f t="shared" si="28"/>
        <v>BEARISH</v>
      </c>
      <c r="AI77" s="77">
        <f t="shared" ref="AI77:AI89" si="46">O77</f>
        <v>7100</v>
      </c>
      <c r="AJ77" s="52" t="str">
        <f t="shared" si="29"/>
        <v>BEARISH</v>
      </c>
      <c r="AK77" s="78">
        <f t="shared" ref="AK77:AK89" si="47">IF(U77="-",0,U77)</f>
        <v>840.4</v>
      </c>
      <c r="AL77" s="51">
        <f t="shared" ref="AL77:AL89" si="48">IF(Y77="-",0,Y77)</f>
        <v>50</v>
      </c>
      <c r="AM77" s="75">
        <f t="shared" ref="AM77:AM89" si="49">IF(T77="-",0,T77)</f>
        <v>0</v>
      </c>
      <c r="AN77" s="76">
        <f t="shared" ref="AN77:AN89" si="50">IF(X77="-",0,X77)</f>
        <v>0</v>
      </c>
      <c r="AO77" s="25">
        <f t="shared" si="30"/>
        <v>0.2</v>
      </c>
      <c r="AP77" s="25">
        <f t="shared" si="30"/>
        <v>1100</v>
      </c>
      <c r="AQ77" s="25">
        <f t="shared" si="31"/>
        <v>840.4</v>
      </c>
      <c r="AR77" s="25">
        <f t="shared" si="31"/>
        <v>50</v>
      </c>
      <c r="AS77" s="25">
        <f t="shared" si="32"/>
        <v>0</v>
      </c>
      <c r="AT77" s="25">
        <f t="shared" si="33"/>
        <v>50</v>
      </c>
      <c r="AU77" s="25">
        <f t="shared" si="34"/>
        <v>1100</v>
      </c>
      <c r="AV77" s="25">
        <f t="shared" si="35"/>
        <v>50</v>
      </c>
      <c r="AW77" s="25">
        <f t="shared" si="36"/>
        <v>1100</v>
      </c>
      <c r="AX77" s="25">
        <f t="shared" si="37"/>
        <v>50</v>
      </c>
      <c r="AY77" s="25" t="str">
        <f t="shared" si="38"/>
        <v>CE7100</v>
      </c>
      <c r="AZ77" s="25" t="str">
        <f t="shared" si="39"/>
        <v>PE7100</v>
      </c>
      <c r="BA77" s="25">
        <f t="shared" si="23"/>
        <v>-3</v>
      </c>
      <c r="BB77" s="25">
        <f t="shared" si="24"/>
        <v>-3</v>
      </c>
    </row>
    <row r="78" spans="2:54" ht="18.75" hidden="1">
      <c r="B78" s="25" t="str">
        <f t="shared" si="40"/>
        <v>CE7150</v>
      </c>
      <c r="C78" s="25" t="str">
        <f t="shared" si="41"/>
        <v>PE7150</v>
      </c>
      <c r="E78" s="25" t="s">
        <v>23</v>
      </c>
      <c r="F78" s="25" t="s">
        <v>23</v>
      </c>
      <c r="G78" s="25" t="s">
        <v>23</v>
      </c>
      <c r="H78" s="25" t="s">
        <v>23</v>
      </c>
      <c r="I78" s="25" t="s">
        <v>23</v>
      </c>
      <c r="J78" s="25" t="s">
        <v>23</v>
      </c>
      <c r="K78" s="25" t="s">
        <v>23</v>
      </c>
      <c r="L78" s="25" t="s">
        <v>23</v>
      </c>
      <c r="M78" s="25" t="s">
        <v>23</v>
      </c>
      <c r="N78" s="25" t="s">
        <v>23</v>
      </c>
      <c r="O78" s="26">
        <v>7150</v>
      </c>
      <c r="P78" s="70">
        <v>1000</v>
      </c>
      <c r="Q78" s="25">
        <v>953</v>
      </c>
      <c r="R78" s="71">
        <v>1268</v>
      </c>
      <c r="S78" s="70">
        <v>100</v>
      </c>
      <c r="T78" s="25" t="s">
        <v>23</v>
      </c>
      <c r="U78" s="25" t="s">
        <v>23</v>
      </c>
      <c r="V78" s="25" t="s">
        <v>23</v>
      </c>
      <c r="W78" s="25" t="s">
        <v>23</v>
      </c>
      <c r="X78" s="25" t="s">
        <v>23</v>
      </c>
      <c r="Y78" s="25" t="s">
        <v>23</v>
      </c>
      <c r="AD78" s="73">
        <f t="shared" si="42"/>
        <v>0</v>
      </c>
      <c r="AE78" s="74">
        <f t="shared" si="43"/>
        <v>0</v>
      </c>
      <c r="AF78" s="75">
        <f t="shared" si="44"/>
        <v>0</v>
      </c>
      <c r="AG78" s="76">
        <f t="shared" si="45"/>
        <v>0</v>
      </c>
      <c r="AH78" s="52" t="str">
        <f t="shared" si="28"/>
        <v>BULLISH</v>
      </c>
      <c r="AI78" s="77">
        <f t="shared" si="46"/>
        <v>7150</v>
      </c>
      <c r="AJ78" s="52" t="str">
        <f t="shared" si="29"/>
        <v>BEARISH</v>
      </c>
      <c r="AK78" s="78">
        <f t="shared" si="47"/>
        <v>0</v>
      </c>
      <c r="AL78" s="51">
        <f t="shared" si="48"/>
        <v>0</v>
      </c>
      <c r="AM78" s="75">
        <f t="shared" si="49"/>
        <v>0</v>
      </c>
      <c r="AN78" s="76">
        <f t="shared" si="50"/>
        <v>0</v>
      </c>
      <c r="AO78" s="25">
        <f t="shared" si="30"/>
        <v>0</v>
      </c>
      <c r="AP78" s="25">
        <f t="shared" si="30"/>
        <v>0</v>
      </c>
      <c r="AQ78" s="25">
        <f t="shared" si="31"/>
        <v>0</v>
      </c>
      <c r="AR78" s="25">
        <f t="shared" si="31"/>
        <v>0</v>
      </c>
      <c r="AS78" s="25">
        <f t="shared" si="32"/>
        <v>0</v>
      </c>
      <c r="AT78" s="25">
        <f t="shared" si="33"/>
        <v>0</v>
      </c>
      <c r="AU78" s="25">
        <f t="shared" si="34"/>
        <v>0</v>
      </c>
      <c r="AV78" s="25">
        <f t="shared" si="35"/>
        <v>0</v>
      </c>
      <c r="AW78" s="25">
        <f t="shared" si="36"/>
        <v>0</v>
      </c>
      <c r="AX78" s="25">
        <f t="shared" si="37"/>
        <v>0</v>
      </c>
      <c r="AY78" s="25" t="str">
        <f t="shared" si="38"/>
        <v>CE7150</v>
      </c>
      <c r="AZ78" s="25" t="str">
        <f t="shared" si="39"/>
        <v>PE7150</v>
      </c>
      <c r="BA78" s="25">
        <f t="shared" si="23"/>
        <v>3</v>
      </c>
      <c r="BB78" s="25">
        <f t="shared" si="24"/>
        <v>-3</v>
      </c>
    </row>
    <row r="79" spans="2:54" ht="18.75" hidden="1">
      <c r="B79" s="25" t="str">
        <f t="shared" si="40"/>
        <v>CE7200</v>
      </c>
      <c r="C79" s="25" t="str">
        <f t="shared" si="41"/>
        <v>PE7200</v>
      </c>
      <c r="E79" s="25" t="s">
        <v>23</v>
      </c>
      <c r="F79" s="25" t="s">
        <v>23</v>
      </c>
      <c r="G79" s="25" t="s">
        <v>23</v>
      </c>
      <c r="H79" s="25" t="s">
        <v>23</v>
      </c>
      <c r="I79" s="25" t="s">
        <v>23</v>
      </c>
      <c r="J79" s="25" t="s">
        <v>23</v>
      </c>
      <c r="K79" s="25" t="s">
        <v>23</v>
      </c>
      <c r="L79" s="25" t="s">
        <v>23</v>
      </c>
      <c r="M79" s="25">
        <v>3</v>
      </c>
      <c r="N79" s="70">
        <v>500</v>
      </c>
      <c r="O79" s="26">
        <v>7200</v>
      </c>
      <c r="P79" s="70">
        <v>1000</v>
      </c>
      <c r="Q79" s="71">
        <v>1003</v>
      </c>
      <c r="R79" s="71">
        <v>1311.5</v>
      </c>
      <c r="S79" s="70">
        <v>100</v>
      </c>
      <c r="T79" s="25" t="s">
        <v>23</v>
      </c>
      <c r="U79" s="71">
        <v>980</v>
      </c>
      <c r="V79" s="25" t="s">
        <v>23</v>
      </c>
      <c r="W79" s="25" t="s">
        <v>23</v>
      </c>
      <c r="X79" s="25" t="s">
        <v>23</v>
      </c>
      <c r="Y79" s="25">
        <v>350</v>
      </c>
      <c r="AD79" s="73">
        <f t="shared" si="42"/>
        <v>0</v>
      </c>
      <c r="AE79" s="74">
        <f t="shared" si="43"/>
        <v>0</v>
      </c>
      <c r="AF79" s="75">
        <f t="shared" si="44"/>
        <v>0</v>
      </c>
      <c r="AG79" s="76">
        <f t="shared" si="45"/>
        <v>0</v>
      </c>
      <c r="AH79" s="52" t="str">
        <f t="shared" si="28"/>
        <v>BULLISH</v>
      </c>
      <c r="AI79" s="77">
        <f t="shared" si="46"/>
        <v>7200</v>
      </c>
      <c r="AJ79" s="52" t="str">
        <f t="shared" si="29"/>
        <v>BEARISH</v>
      </c>
      <c r="AK79" s="78">
        <f t="shared" si="47"/>
        <v>980</v>
      </c>
      <c r="AL79" s="51">
        <f t="shared" si="48"/>
        <v>350</v>
      </c>
      <c r="AM79" s="75">
        <f t="shared" si="49"/>
        <v>0</v>
      </c>
      <c r="AN79" s="76">
        <f t="shared" si="50"/>
        <v>0</v>
      </c>
      <c r="AO79" s="25">
        <f t="shared" si="30"/>
        <v>0</v>
      </c>
      <c r="AP79" s="25">
        <f t="shared" si="30"/>
        <v>0</v>
      </c>
      <c r="AQ79" s="25">
        <f t="shared" si="31"/>
        <v>980</v>
      </c>
      <c r="AR79" s="25">
        <f t="shared" si="31"/>
        <v>350</v>
      </c>
      <c r="AS79" s="25">
        <f t="shared" si="32"/>
        <v>0</v>
      </c>
      <c r="AT79" s="25">
        <f t="shared" si="33"/>
        <v>0</v>
      </c>
      <c r="AU79" s="25">
        <f t="shared" si="34"/>
        <v>0</v>
      </c>
      <c r="AV79" s="25">
        <f t="shared" si="35"/>
        <v>350</v>
      </c>
      <c r="AW79" s="25">
        <f t="shared" si="36"/>
        <v>0</v>
      </c>
      <c r="AX79" s="25">
        <f t="shared" si="37"/>
        <v>350</v>
      </c>
      <c r="AY79" s="25" t="str">
        <f t="shared" si="38"/>
        <v>CE7200</v>
      </c>
      <c r="AZ79" s="25" t="str">
        <f t="shared" si="39"/>
        <v>PE7200</v>
      </c>
      <c r="BA79" s="25">
        <f t="shared" si="23"/>
        <v>3</v>
      </c>
      <c r="BB79" s="25">
        <f t="shared" si="24"/>
        <v>-3</v>
      </c>
    </row>
    <row r="80" spans="2:54" ht="18.75" hidden="1">
      <c r="B80" s="25" t="str">
        <f t="shared" si="40"/>
        <v>CE7250</v>
      </c>
      <c r="C80" s="25" t="str">
        <f t="shared" si="41"/>
        <v>PE7250</v>
      </c>
      <c r="E80" s="25" t="s">
        <v>23</v>
      </c>
      <c r="F80" s="25" t="s">
        <v>23</v>
      </c>
      <c r="G80" s="25" t="s">
        <v>23</v>
      </c>
      <c r="H80" s="25" t="s">
        <v>23</v>
      </c>
      <c r="I80" s="25" t="s">
        <v>23</v>
      </c>
      <c r="J80" s="25" t="s">
        <v>23</v>
      </c>
      <c r="K80" s="25" t="s">
        <v>23</v>
      </c>
      <c r="L80" s="25" t="s">
        <v>23</v>
      </c>
      <c r="M80" s="25">
        <v>3</v>
      </c>
      <c r="N80" s="25">
        <v>500</v>
      </c>
      <c r="O80" s="26">
        <v>7250</v>
      </c>
      <c r="P80" s="70">
        <v>1000</v>
      </c>
      <c r="Q80" s="71">
        <v>1050</v>
      </c>
      <c r="R80" s="71">
        <v>1361.5</v>
      </c>
      <c r="S80" s="70">
        <v>100</v>
      </c>
      <c r="T80" s="25" t="s">
        <v>23</v>
      </c>
      <c r="U80" s="25" t="s">
        <v>23</v>
      </c>
      <c r="V80" s="25" t="s">
        <v>23</v>
      </c>
      <c r="W80" s="25" t="s">
        <v>23</v>
      </c>
      <c r="X80" s="25" t="s">
        <v>23</v>
      </c>
      <c r="Y80" s="25" t="s">
        <v>23</v>
      </c>
      <c r="AD80" s="73">
        <f t="shared" si="42"/>
        <v>0</v>
      </c>
      <c r="AE80" s="74">
        <f t="shared" si="43"/>
        <v>0</v>
      </c>
      <c r="AF80" s="75">
        <f t="shared" si="44"/>
        <v>0</v>
      </c>
      <c r="AG80" s="76">
        <f t="shared" si="45"/>
        <v>0</v>
      </c>
      <c r="AH80" s="52" t="str">
        <f t="shared" si="28"/>
        <v>BULLISH</v>
      </c>
      <c r="AI80" s="77">
        <f t="shared" si="46"/>
        <v>7250</v>
      </c>
      <c r="AJ80" s="52" t="str">
        <f t="shared" si="29"/>
        <v>BEARISH</v>
      </c>
      <c r="AK80" s="78">
        <f t="shared" si="47"/>
        <v>0</v>
      </c>
      <c r="AL80" s="51">
        <f t="shared" si="48"/>
        <v>0</v>
      </c>
      <c r="AM80" s="75">
        <f t="shared" si="49"/>
        <v>0</v>
      </c>
      <c r="AN80" s="76">
        <f t="shared" si="50"/>
        <v>0</v>
      </c>
      <c r="AO80" s="25">
        <f t="shared" si="30"/>
        <v>0</v>
      </c>
      <c r="AP80" s="25">
        <f t="shared" si="30"/>
        <v>0</v>
      </c>
      <c r="AQ80" s="25">
        <f t="shared" si="31"/>
        <v>0</v>
      </c>
      <c r="AR80" s="25">
        <f t="shared" si="31"/>
        <v>0</v>
      </c>
      <c r="AS80" s="25">
        <f t="shared" si="32"/>
        <v>0</v>
      </c>
      <c r="AT80" s="25">
        <f t="shared" si="33"/>
        <v>0</v>
      </c>
      <c r="AU80" s="25">
        <f t="shared" si="34"/>
        <v>0</v>
      </c>
      <c r="AV80" s="25">
        <f t="shared" si="35"/>
        <v>0</v>
      </c>
      <c r="AW80" s="25">
        <f t="shared" si="36"/>
        <v>0</v>
      </c>
      <c r="AX80" s="25">
        <f t="shared" si="37"/>
        <v>0</v>
      </c>
      <c r="AY80" s="25" t="str">
        <f t="shared" si="38"/>
        <v>CE7250</v>
      </c>
      <c r="AZ80" s="25" t="str">
        <f t="shared" si="39"/>
        <v>PE7250</v>
      </c>
      <c r="BA80" s="25">
        <f t="shared" si="23"/>
        <v>3</v>
      </c>
      <c r="BB80" s="25">
        <f t="shared" si="24"/>
        <v>-3</v>
      </c>
    </row>
    <row r="81" spans="2:54" ht="18.75" hidden="1">
      <c r="B81" s="25" t="str">
        <f t="shared" si="40"/>
        <v>CE7300</v>
      </c>
      <c r="C81" s="25" t="str">
        <f t="shared" si="41"/>
        <v>PE7300</v>
      </c>
      <c r="E81" s="25" t="s">
        <v>23</v>
      </c>
      <c r="F81" s="25" t="s">
        <v>23</v>
      </c>
      <c r="G81" s="25" t="s">
        <v>23</v>
      </c>
      <c r="H81" s="25" t="s">
        <v>23</v>
      </c>
      <c r="I81" s="25" t="s">
        <v>23</v>
      </c>
      <c r="J81" s="25" t="s">
        <v>23</v>
      </c>
      <c r="K81" s="25" t="s">
        <v>23</v>
      </c>
      <c r="L81" s="25" t="s">
        <v>23</v>
      </c>
      <c r="M81" s="25">
        <v>3</v>
      </c>
      <c r="N81" s="25">
        <v>500</v>
      </c>
      <c r="O81" s="26">
        <v>7300</v>
      </c>
      <c r="P81" s="70">
        <v>1000</v>
      </c>
      <c r="Q81" s="71">
        <v>1100</v>
      </c>
      <c r="R81" s="71">
        <v>1414.5</v>
      </c>
      <c r="S81" s="70">
        <v>100</v>
      </c>
      <c r="T81" s="25" t="s">
        <v>23</v>
      </c>
      <c r="U81" s="25" t="s">
        <v>23</v>
      </c>
      <c r="V81" s="25" t="s">
        <v>23</v>
      </c>
      <c r="W81" s="25" t="s">
        <v>23</v>
      </c>
      <c r="X81" s="25" t="s">
        <v>23</v>
      </c>
      <c r="Y81" s="25" t="s">
        <v>23</v>
      </c>
      <c r="AD81" s="73">
        <f t="shared" si="42"/>
        <v>0</v>
      </c>
      <c r="AE81" s="74">
        <f t="shared" si="43"/>
        <v>0</v>
      </c>
      <c r="AF81" s="75">
        <f t="shared" si="44"/>
        <v>0</v>
      </c>
      <c r="AG81" s="76">
        <f t="shared" si="45"/>
        <v>0</v>
      </c>
      <c r="AH81" s="52" t="str">
        <f t="shared" si="28"/>
        <v>BULLISH</v>
      </c>
      <c r="AI81" s="77">
        <f t="shared" si="46"/>
        <v>7300</v>
      </c>
      <c r="AJ81" s="52" t="str">
        <f t="shared" si="29"/>
        <v>BEARISH</v>
      </c>
      <c r="AK81" s="78">
        <f t="shared" si="47"/>
        <v>0</v>
      </c>
      <c r="AL81" s="51">
        <f t="shared" si="48"/>
        <v>0</v>
      </c>
      <c r="AM81" s="75">
        <f t="shared" si="49"/>
        <v>0</v>
      </c>
      <c r="AN81" s="76">
        <f t="shared" si="50"/>
        <v>0</v>
      </c>
      <c r="AO81" s="25">
        <f t="shared" si="30"/>
        <v>0</v>
      </c>
      <c r="AP81" s="25">
        <f t="shared" si="30"/>
        <v>0</v>
      </c>
      <c r="AQ81" s="25">
        <f t="shared" si="31"/>
        <v>0</v>
      </c>
      <c r="AR81" s="25">
        <f t="shared" si="31"/>
        <v>0</v>
      </c>
      <c r="AS81" s="25">
        <f t="shared" si="32"/>
        <v>0</v>
      </c>
      <c r="AT81" s="25">
        <f t="shared" si="33"/>
        <v>0</v>
      </c>
      <c r="AU81" s="25">
        <f t="shared" si="34"/>
        <v>0</v>
      </c>
      <c r="AV81" s="25">
        <f t="shared" si="35"/>
        <v>0</v>
      </c>
      <c r="AW81" s="25">
        <f t="shared" si="36"/>
        <v>0</v>
      </c>
      <c r="AX81" s="25">
        <f t="shared" si="37"/>
        <v>0</v>
      </c>
      <c r="AY81" s="25" t="str">
        <f t="shared" si="38"/>
        <v>CE7300</v>
      </c>
      <c r="AZ81" s="25" t="str">
        <f t="shared" si="39"/>
        <v>PE7300</v>
      </c>
      <c r="BA81" s="25">
        <f t="shared" ref="BA81:BA89" si="51">IF(AH81="BEARISH",-3,IF(AH81="BULLISH",3,IF(AH81="LONG UNWINDING",1,IF(AH81="SHORT COVERING",-1))))</f>
        <v>3</v>
      </c>
      <c r="BB81" s="25">
        <f t="shared" ref="BB81:BB89" si="52">IF(AJ81="BEARISH",-3,IF(AJ81="BULLISH",3,IF(AJ81="LONG UNWINDING",1,IF(AJ81="SHORT COVERING",-1))))</f>
        <v>-3</v>
      </c>
    </row>
    <row r="82" spans="2:54" ht="18.75" hidden="1">
      <c r="B82" s="25" t="str">
        <f t="shared" si="40"/>
        <v>CE7350</v>
      </c>
      <c r="C82" s="25" t="str">
        <f t="shared" si="41"/>
        <v>PE7350</v>
      </c>
      <c r="E82" s="25" t="s">
        <v>23</v>
      </c>
      <c r="F82" s="25" t="s">
        <v>23</v>
      </c>
      <c r="G82" s="25" t="s">
        <v>23</v>
      </c>
      <c r="H82" s="25" t="s">
        <v>23</v>
      </c>
      <c r="I82" s="25" t="s">
        <v>23</v>
      </c>
      <c r="J82" s="25" t="s">
        <v>23</v>
      </c>
      <c r="K82" s="25" t="s">
        <v>23</v>
      </c>
      <c r="L82" s="25" t="s">
        <v>23</v>
      </c>
      <c r="M82" s="25">
        <v>3</v>
      </c>
      <c r="N82" s="70">
        <v>1000</v>
      </c>
      <c r="O82" s="26">
        <v>7350</v>
      </c>
      <c r="P82" s="70">
        <v>1000</v>
      </c>
      <c r="Q82" s="71">
        <v>1156.5</v>
      </c>
      <c r="R82" s="71">
        <v>1465.5</v>
      </c>
      <c r="S82" s="70">
        <v>100</v>
      </c>
      <c r="T82" s="25" t="s">
        <v>23</v>
      </c>
      <c r="U82" s="25" t="s">
        <v>23</v>
      </c>
      <c r="V82" s="25" t="s">
        <v>23</v>
      </c>
      <c r="W82" s="25" t="s">
        <v>23</v>
      </c>
      <c r="X82" s="25" t="s">
        <v>23</v>
      </c>
      <c r="Y82" s="25" t="s">
        <v>23</v>
      </c>
      <c r="AD82" s="73">
        <f t="shared" si="42"/>
        <v>0</v>
      </c>
      <c r="AE82" s="74">
        <f t="shared" si="43"/>
        <v>0</v>
      </c>
      <c r="AF82" s="75">
        <f t="shared" si="44"/>
        <v>0</v>
      </c>
      <c r="AG82" s="76">
        <f t="shared" si="45"/>
        <v>0</v>
      </c>
      <c r="AH82" s="52" t="str">
        <f t="shared" si="28"/>
        <v>BULLISH</v>
      </c>
      <c r="AI82" s="77">
        <f t="shared" si="46"/>
        <v>7350</v>
      </c>
      <c r="AJ82" s="52" t="str">
        <f t="shared" si="29"/>
        <v>BEARISH</v>
      </c>
      <c r="AK82" s="78">
        <f t="shared" si="47"/>
        <v>0</v>
      </c>
      <c r="AL82" s="51">
        <f t="shared" si="48"/>
        <v>0</v>
      </c>
      <c r="AM82" s="75">
        <f t="shared" si="49"/>
        <v>0</v>
      </c>
      <c r="AN82" s="76">
        <f t="shared" si="50"/>
        <v>0</v>
      </c>
      <c r="AO82" s="25">
        <f t="shared" si="30"/>
        <v>0</v>
      </c>
      <c r="AP82" s="25">
        <f t="shared" si="30"/>
        <v>0</v>
      </c>
      <c r="AQ82" s="25">
        <f t="shared" si="31"/>
        <v>0</v>
      </c>
      <c r="AR82" s="25">
        <f t="shared" si="31"/>
        <v>0</v>
      </c>
      <c r="AS82" s="25">
        <f t="shared" si="32"/>
        <v>0</v>
      </c>
      <c r="AT82" s="25">
        <f t="shared" si="33"/>
        <v>0</v>
      </c>
      <c r="AU82" s="25">
        <f t="shared" si="34"/>
        <v>0</v>
      </c>
      <c r="AV82" s="25">
        <f t="shared" si="35"/>
        <v>0</v>
      </c>
      <c r="AW82" s="25">
        <f t="shared" si="36"/>
        <v>0</v>
      </c>
      <c r="AX82" s="25">
        <f t="shared" si="37"/>
        <v>0</v>
      </c>
      <c r="AY82" s="25" t="str">
        <f t="shared" si="38"/>
        <v>CE7350</v>
      </c>
      <c r="AZ82" s="25" t="str">
        <f t="shared" si="39"/>
        <v>PE7350</v>
      </c>
      <c r="BA82" s="25">
        <f t="shared" si="51"/>
        <v>3</v>
      </c>
      <c r="BB82" s="25">
        <f t="shared" si="52"/>
        <v>-3</v>
      </c>
    </row>
    <row r="83" spans="2:54" ht="18.75" hidden="1">
      <c r="B83" s="25" t="str">
        <f t="shared" si="40"/>
        <v>CE7400</v>
      </c>
      <c r="C83" s="25" t="str">
        <f t="shared" si="41"/>
        <v>PE7400</v>
      </c>
      <c r="E83" s="25" t="s">
        <v>23</v>
      </c>
      <c r="F83" s="25" t="s">
        <v>23</v>
      </c>
      <c r="G83" s="25" t="s">
        <v>23</v>
      </c>
      <c r="H83" s="25" t="s">
        <v>23</v>
      </c>
      <c r="I83" s="25" t="s">
        <v>23</v>
      </c>
      <c r="J83" s="25" t="s">
        <v>23</v>
      </c>
      <c r="K83" s="25" t="s">
        <v>23</v>
      </c>
      <c r="L83" s="25" t="s">
        <v>23</v>
      </c>
      <c r="M83" s="25">
        <v>3</v>
      </c>
      <c r="N83" s="70">
        <v>1000</v>
      </c>
      <c r="O83" s="26">
        <v>7400</v>
      </c>
      <c r="P83" s="70">
        <v>1000</v>
      </c>
      <c r="Q83" s="71">
        <v>1206.5</v>
      </c>
      <c r="R83" s="71">
        <v>1515.5</v>
      </c>
      <c r="S83" s="70">
        <v>100</v>
      </c>
      <c r="T83" s="25" t="s">
        <v>23</v>
      </c>
      <c r="U83" s="25" t="s">
        <v>23</v>
      </c>
      <c r="V83" s="25" t="s">
        <v>23</v>
      </c>
      <c r="W83" s="25" t="s">
        <v>23</v>
      </c>
      <c r="X83" s="25" t="s">
        <v>23</v>
      </c>
      <c r="Y83" s="25" t="s">
        <v>23</v>
      </c>
      <c r="AD83" s="73">
        <f t="shared" si="42"/>
        <v>0</v>
      </c>
      <c r="AE83" s="74">
        <f t="shared" si="43"/>
        <v>0</v>
      </c>
      <c r="AF83" s="75">
        <f t="shared" si="44"/>
        <v>0</v>
      </c>
      <c r="AG83" s="76">
        <f t="shared" si="45"/>
        <v>0</v>
      </c>
      <c r="AH83" s="52" t="str">
        <f t="shared" si="28"/>
        <v>BULLISH</v>
      </c>
      <c r="AI83" s="77">
        <f t="shared" si="46"/>
        <v>7400</v>
      </c>
      <c r="AJ83" s="52" t="str">
        <f t="shared" si="29"/>
        <v>BEARISH</v>
      </c>
      <c r="AK83" s="78">
        <f t="shared" si="47"/>
        <v>0</v>
      </c>
      <c r="AL83" s="51">
        <f t="shared" si="48"/>
        <v>0</v>
      </c>
      <c r="AM83" s="75">
        <f t="shared" si="49"/>
        <v>0</v>
      </c>
      <c r="AN83" s="76">
        <f t="shared" si="50"/>
        <v>0</v>
      </c>
      <c r="AO83" s="25">
        <f t="shared" si="30"/>
        <v>0</v>
      </c>
      <c r="AP83" s="25">
        <f t="shared" si="30"/>
        <v>0</v>
      </c>
      <c r="AQ83" s="25">
        <f t="shared" si="31"/>
        <v>0</v>
      </c>
      <c r="AR83" s="25">
        <f t="shared" si="31"/>
        <v>0</v>
      </c>
      <c r="AS83" s="25">
        <f t="shared" si="32"/>
        <v>0</v>
      </c>
      <c r="AT83" s="25">
        <f t="shared" si="33"/>
        <v>0</v>
      </c>
      <c r="AU83" s="25">
        <f t="shared" si="34"/>
        <v>0</v>
      </c>
      <c r="AV83" s="25">
        <f t="shared" si="35"/>
        <v>0</v>
      </c>
      <c r="AW83" s="25">
        <f t="shared" si="36"/>
        <v>0</v>
      </c>
      <c r="AX83" s="25">
        <f t="shared" si="37"/>
        <v>0</v>
      </c>
      <c r="AY83" s="25" t="str">
        <f t="shared" si="38"/>
        <v>CE7400</v>
      </c>
      <c r="AZ83" s="25" t="str">
        <f t="shared" si="39"/>
        <v>PE7400</v>
      </c>
      <c r="BA83" s="25">
        <f t="shared" si="51"/>
        <v>3</v>
      </c>
      <c r="BB83" s="25">
        <f t="shared" si="52"/>
        <v>-3</v>
      </c>
    </row>
    <row r="84" spans="2:54" ht="18.75" hidden="1">
      <c r="B84" s="25" t="str">
        <f t="shared" si="40"/>
        <v>CE7450</v>
      </c>
      <c r="C84" s="25" t="str">
        <f t="shared" si="41"/>
        <v>PE7450</v>
      </c>
      <c r="E84" s="25" t="s">
        <v>23</v>
      </c>
      <c r="F84" s="25" t="s">
        <v>23</v>
      </c>
      <c r="G84" s="25" t="s">
        <v>23</v>
      </c>
      <c r="H84" s="25" t="s">
        <v>23</v>
      </c>
      <c r="I84" s="25" t="s">
        <v>23</v>
      </c>
      <c r="J84" s="25" t="s">
        <v>23</v>
      </c>
      <c r="K84" s="25" t="s">
        <v>23</v>
      </c>
      <c r="L84" s="25" t="s">
        <v>23</v>
      </c>
      <c r="M84" s="25">
        <v>3</v>
      </c>
      <c r="N84" s="70">
        <v>1000</v>
      </c>
      <c r="O84" s="26">
        <v>7450</v>
      </c>
      <c r="P84" s="70">
        <v>1000</v>
      </c>
      <c r="Q84" s="71">
        <v>1253.5</v>
      </c>
      <c r="R84" s="71">
        <v>1568.5</v>
      </c>
      <c r="S84" s="70">
        <v>100</v>
      </c>
      <c r="T84" s="25" t="s">
        <v>23</v>
      </c>
      <c r="U84" s="25" t="s">
        <v>23</v>
      </c>
      <c r="V84" s="25" t="s">
        <v>23</v>
      </c>
      <c r="W84" s="25" t="s">
        <v>23</v>
      </c>
      <c r="X84" s="25" t="s">
        <v>23</v>
      </c>
      <c r="Y84" s="25" t="s">
        <v>23</v>
      </c>
      <c r="AD84" s="73">
        <f t="shared" si="42"/>
        <v>0</v>
      </c>
      <c r="AE84" s="74">
        <f t="shared" si="43"/>
        <v>0</v>
      </c>
      <c r="AF84" s="75">
        <f t="shared" si="44"/>
        <v>0</v>
      </c>
      <c r="AG84" s="76">
        <f t="shared" si="45"/>
        <v>0</v>
      </c>
      <c r="AH84" s="52" t="str">
        <f t="shared" si="28"/>
        <v>BULLISH</v>
      </c>
      <c r="AI84" s="77">
        <f t="shared" si="46"/>
        <v>7450</v>
      </c>
      <c r="AJ84" s="52" t="str">
        <f t="shared" si="29"/>
        <v>BEARISH</v>
      </c>
      <c r="AK84" s="78">
        <f t="shared" si="47"/>
        <v>0</v>
      </c>
      <c r="AL84" s="51">
        <f t="shared" si="48"/>
        <v>0</v>
      </c>
      <c r="AM84" s="75">
        <f t="shared" si="49"/>
        <v>0</v>
      </c>
      <c r="AN84" s="76">
        <f t="shared" si="50"/>
        <v>0</v>
      </c>
      <c r="AO84" s="25">
        <f t="shared" si="30"/>
        <v>0</v>
      </c>
      <c r="AP84" s="25">
        <f t="shared" si="30"/>
        <v>0</v>
      </c>
      <c r="AQ84" s="25">
        <f t="shared" si="31"/>
        <v>0</v>
      </c>
      <c r="AR84" s="25">
        <f t="shared" si="31"/>
        <v>0</v>
      </c>
      <c r="AS84" s="25">
        <f t="shared" si="32"/>
        <v>0</v>
      </c>
      <c r="AT84" s="25">
        <f t="shared" si="33"/>
        <v>0</v>
      </c>
      <c r="AU84" s="25">
        <f t="shared" si="34"/>
        <v>0</v>
      </c>
      <c r="AV84" s="25">
        <f t="shared" si="35"/>
        <v>0</v>
      </c>
      <c r="AW84" s="25">
        <f t="shared" si="36"/>
        <v>0</v>
      </c>
      <c r="AX84" s="25">
        <f t="shared" si="37"/>
        <v>0</v>
      </c>
      <c r="AY84" s="25" t="str">
        <f t="shared" si="38"/>
        <v>CE7450</v>
      </c>
      <c r="AZ84" s="25" t="str">
        <f t="shared" si="39"/>
        <v>PE7450</v>
      </c>
      <c r="BA84" s="25">
        <f t="shared" si="51"/>
        <v>3</v>
      </c>
      <c r="BB84" s="25">
        <f t="shared" si="52"/>
        <v>-3</v>
      </c>
    </row>
    <row r="85" spans="2:54" ht="18.75" hidden="1">
      <c r="B85" s="25" t="str">
        <f t="shared" si="40"/>
        <v>CE7500</v>
      </c>
      <c r="C85" s="25" t="str">
        <f t="shared" si="41"/>
        <v>PE7500</v>
      </c>
      <c r="E85" s="70">
        <v>1750</v>
      </c>
      <c r="F85" s="70">
        <v>-50</v>
      </c>
      <c r="G85" s="25">
        <v>14</v>
      </c>
      <c r="H85" s="25">
        <v>37.22</v>
      </c>
      <c r="I85" s="25">
        <v>0.25</v>
      </c>
      <c r="J85" s="25">
        <v>0.05</v>
      </c>
      <c r="K85" s="70">
        <v>6000</v>
      </c>
      <c r="L85" s="25">
        <v>0.1</v>
      </c>
      <c r="M85" s="25">
        <v>0.25</v>
      </c>
      <c r="N85" s="70">
        <v>800</v>
      </c>
      <c r="O85" s="26">
        <v>7500</v>
      </c>
      <c r="P85" s="25">
        <v>50</v>
      </c>
      <c r="Q85" s="71">
        <v>1449.25</v>
      </c>
      <c r="R85" s="71">
        <v>1454.25</v>
      </c>
      <c r="S85" s="25">
        <v>250</v>
      </c>
      <c r="T85" s="25">
        <v>39.75</v>
      </c>
      <c r="U85" s="71">
        <v>1449</v>
      </c>
      <c r="V85" s="25" t="s">
        <v>23</v>
      </c>
      <c r="W85" s="25">
        <v>147</v>
      </c>
      <c r="X85" s="70">
        <v>3700</v>
      </c>
      <c r="Y85" s="70">
        <v>131600</v>
      </c>
      <c r="AD85" s="73">
        <f t="shared" si="42"/>
        <v>0.25</v>
      </c>
      <c r="AE85" s="74">
        <f t="shared" si="43"/>
        <v>1750</v>
      </c>
      <c r="AF85" s="75">
        <f t="shared" si="44"/>
        <v>0.05</v>
      </c>
      <c r="AG85" s="76">
        <f t="shared" si="45"/>
        <v>-50</v>
      </c>
      <c r="AH85" s="52" t="str">
        <f t="shared" si="28"/>
        <v>SHORT COVERING</v>
      </c>
      <c r="AI85" s="77">
        <f t="shared" si="46"/>
        <v>7500</v>
      </c>
      <c r="AJ85" s="52" t="str">
        <f t="shared" si="29"/>
        <v>BEARISH</v>
      </c>
      <c r="AK85" s="78">
        <f t="shared" si="47"/>
        <v>1449</v>
      </c>
      <c r="AL85" s="51">
        <f t="shared" si="48"/>
        <v>131600</v>
      </c>
      <c r="AM85" s="75">
        <f t="shared" si="49"/>
        <v>39.75</v>
      </c>
      <c r="AN85" s="76">
        <f t="shared" si="50"/>
        <v>3700</v>
      </c>
      <c r="AO85" s="25">
        <f t="shared" si="30"/>
        <v>0.2</v>
      </c>
      <c r="AP85" s="25">
        <f t="shared" si="30"/>
        <v>1800</v>
      </c>
      <c r="AQ85" s="25">
        <f t="shared" si="31"/>
        <v>1409.25</v>
      </c>
      <c r="AR85" s="25">
        <f t="shared" si="31"/>
        <v>127900</v>
      </c>
      <c r="AS85" s="25">
        <f t="shared" si="32"/>
        <v>0</v>
      </c>
      <c r="AT85" s="25">
        <f t="shared" si="33"/>
        <v>0</v>
      </c>
      <c r="AU85" s="25">
        <f t="shared" si="34"/>
        <v>1800</v>
      </c>
      <c r="AV85" s="25">
        <f t="shared" si="35"/>
        <v>127900</v>
      </c>
      <c r="AW85" s="25">
        <f t="shared" si="36"/>
        <v>1800</v>
      </c>
      <c r="AX85" s="25">
        <f t="shared" si="37"/>
        <v>127900</v>
      </c>
      <c r="AY85" s="25" t="str">
        <f t="shared" si="38"/>
        <v>CE7500</v>
      </c>
      <c r="AZ85" s="25" t="str">
        <f t="shared" si="39"/>
        <v>PE7500</v>
      </c>
      <c r="BA85" s="25">
        <f t="shared" si="51"/>
        <v>-1</v>
      </c>
      <c r="BB85" s="25">
        <f t="shared" si="52"/>
        <v>-3</v>
      </c>
    </row>
    <row r="86" spans="2:54" ht="18.75" hidden="1">
      <c r="B86" s="25" t="str">
        <f t="shared" si="40"/>
        <v>CE7550</v>
      </c>
      <c r="C86" s="25" t="str">
        <f t="shared" si="41"/>
        <v>PE7550</v>
      </c>
      <c r="E86" s="25" t="s">
        <v>23</v>
      </c>
      <c r="F86" s="25" t="s">
        <v>23</v>
      </c>
      <c r="G86" s="25" t="s">
        <v>23</v>
      </c>
      <c r="H86" s="25" t="s">
        <v>23</v>
      </c>
      <c r="I86" s="25" t="s">
        <v>23</v>
      </c>
      <c r="J86" s="25" t="s">
        <v>23</v>
      </c>
      <c r="K86" s="25" t="s">
        <v>23</v>
      </c>
      <c r="L86" s="25" t="s">
        <v>23</v>
      </c>
      <c r="M86" s="25" t="s">
        <v>23</v>
      </c>
      <c r="N86" s="25" t="s">
        <v>23</v>
      </c>
      <c r="O86" s="26">
        <v>7550</v>
      </c>
      <c r="P86" s="70">
        <v>1000</v>
      </c>
      <c r="Q86" s="71">
        <v>1350.5</v>
      </c>
      <c r="R86" s="71">
        <v>1670.5</v>
      </c>
      <c r="S86" s="70">
        <v>100</v>
      </c>
      <c r="T86" s="25" t="s">
        <v>23</v>
      </c>
      <c r="U86" s="25" t="s">
        <v>23</v>
      </c>
      <c r="V86" s="25" t="s">
        <v>23</v>
      </c>
      <c r="W86" s="25" t="s">
        <v>23</v>
      </c>
      <c r="X86" s="25" t="s">
        <v>23</v>
      </c>
      <c r="Y86" s="25" t="s">
        <v>23</v>
      </c>
      <c r="AD86" s="73">
        <f t="shared" si="42"/>
        <v>0</v>
      </c>
      <c r="AE86" s="74">
        <f t="shared" si="43"/>
        <v>0</v>
      </c>
      <c r="AF86" s="75">
        <f t="shared" si="44"/>
        <v>0</v>
      </c>
      <c r="AG86" s="76">
        <f t="shared" si="45"/>
        <v>0</v>
      </c>
      <c r="AH86" s="52" t="str">
        <f t="shared" si="28"/>
        <v>BULLISH</v>
      </c>
      <c r="AI86" s="77">
        <f t="shared" si="46"/>
        <v>7550</v>
      </c>
      <c r="AJ86" s="52" t="str">
        <f t="shared" si="29"/>
        <v>BEARISH</v>
      </c>
      <c r="AK86" s="78">
        <f t="shared" si="47"/>
        <v>0</v>
      </c>
      <c r="AL86" s="51">
        <f t="shared" si="48"/>
        <v>0</v>
      </c>
      <c r="AM86" s="75">
        <f t="shared" si="49"/>
        <v>0</v>
      </c>
      <c r="AN86" s="76">
        <f t="shared" si="50"/>
        <v>0</v>
      </c>
      <c r="AO86" s="25">
        <f t="shared" si="30"/>
        <v>0</v>
      </c>
      <c r="AP86" s="25">
        <f t="shared" si="30"/>
        <v>0</v>
      </c>
      <c r="AQ86" s="25">
        <f t="shared" si="31"/>
        <v>0</v>
      </c>
      <c r="AR86" s="25">
        <f t="shared" si="31"/>
        <v>0</v>
      </c>
      <c r="AS86" s="25">
        <f t="shared" si="32"/>
        <v>0</v>
      </c>
      <c r="AT86" s="25">
        <f t="shared" si="33"/>
        <v>0</v>
      </c>
      <c r="AU86" s="25">
        <f t="shared" si="34"/>
        <v>0</v>
      </c>
      <c r="AV86" s="25">
        <f t="shared" si="35"/>
        <v>0</v>
      </c>
      <c r="AW86" s="25">
        <f t="shared" si="36"/>
        <v>0</v>
      </c>
      <c r="AX86" s="25">
        <f t="shared" si="37"/>
        <v>0</v>
      </c>
      <c r="AY86" s="25" t="str">
        <f t="shared" si="38"/>
        <v>CE7550</v>
      </c>
      <c r="AZ86" s="25" t="str">
        <f t="shared" si="39"/>
        <v>PE7550</v>
      </c>
      <c r="BA86" s="25">
        <f t="shared" si="51"/>
        <v>3</v>
      </c>
      <c r="BB86" s="25">
        <f t="shared" si="52"/>
        <v>-3</v>
      </c>
    </row>
    <row r="87" spans="2:54" ht="18.75" hidden="1">
      <c r="B87" s="25" t="str">
        <f t="shared" si="40"/>
        <v>CE7600</v>
      </c>
      <c r="C87" s="25" t="str">
        <f t="shared" si="41"/>
        <v>PE7600</v>
      </c>
      <c r="E87" s="25">
        <v>50</v>
      </c>
      <c r="F87" s="25" t="s">
        <v>23</v>
      </c>
      <c r="G87" s="25" t="s">
        <v>23</v>
      </c>
      <c r="H87" s="25" t="s">
        <v>23</v>
      </c>
      <c r="I87" s="25">
        <v>0.5</v>
      </c>
      <c r="J87" s="25" t="s">
        <v>23</v>
      </c>
      <c r="K87" s="25" t="s">
        <v>23</v>
      </c>
      <c r="L87" s="25" t="s">
        <v>23</v>
      </c>
      <c r="M87" s="25" t="s">
        <v>23</v>
      </c>
      <c r="N87" s="25" t="s">
        <v>23</v>
      </c>
      <c r="O87" s="26">
        <v>7600</v>
      </c>
      <c r="P87" s="70">
        <v>1000</v>
      </c>
      <c r="Q87" s="71">
        <v>1400.5</v>
      </c>
      <c r="R87" s="71">
        <v>1721.5</v>
      </c>
      <c r="S87" s="70">
        <v>100</v>
      </c>
      <c r="T87" s="25" t="s">
        <v>23</v>
      </c>
      <c r="U87" s="25" t="s">
        <v>23</v>
      </c>
      <c r="V87" s="25" t="s">
        <v>23</v>
      </c>
      <c r="W87" s="25" t="s">
        <v>23</v>
      </c>
      <c r="X87" s="25" t="s">
        <v>23</v>
      </c>
      <c r="Y87" s="25" t="s">
        <v>23</v>
      </c>
      <c r="AD87" s="73">
        <f t="shared" si="42"/>
        <v>0.5</v>
      </c>
      <c r="AE87" s="74">
        <f t="shared" si="43"/>
        <v>50</v>
      </c>
      <c r="AF87" s="75">
        <f t="shared" si="44"/>
        <v>0</v>
      </c>
      <c r="AG87" s="76">
        <f t="shared" si="45"/>
        <v>0</v>
      </c>
      <c r="AH87" s="52" t="str">
        <f t="shared" si="28"/>
        <v>BULLISH</v>
      </c>
      <c r="AI87" s="77">
        <f t="shared" si="46"/>
        <v>7600</v>
      </c>
      <c r="AJ87" s="52" t="str">
        <f t="shared" si="29"/>
        <v>BEARISH</v>
      </c>
      <c r="AK87" s="78">
        <f t="shared" si="47"/>
        <v>0</v>
      </c>
      <c r="AL87" s="51">
        <f t="shared" si="48"/>
        <v>0</v>
      </c>
      <c r="AM87" s="75">
        <f t="shared" si="49"/>
        <v>0</v>
      </c>
      <c r="AN87" s="76">
        <f t="shared" si="50"/>
        <v>0</v>
      </c>
      <c r="AO87" s="25">
        <f t="shared" si="30"/>
        <v>0.5</v>
      </c>
      <c r="AP87" s="25">
        <f t="shared" si="30"/>
        <v>50</v>
      </c>
      <c r="AQ87" s="25">
        <f t="shared" si="31"/>
        <v>0</v>
      </c>
      <c r="AR87" s="25">
        <f t="shared" si="31"/>
        <v>0</v>
      </c>
      <c r="AS87" s="25">
        <f t="shared" si="32"/>
        <v>0</v>
      </c>
      <c r="AT87" s="25">
        <f t="shared" si="33"/>
        <v>0</v>
      </c>
      <c r="AU87" s="25">
        <f t="shared" si="34"/>
        <v>50</v>
      </c>
      <c r="AV87" s="25">
        <f t="shared" si="35"/>
        <v>0</v>
      </c>
      <c r="AW87" s="25">
        <f t="shared" si="36"/>
        <v>50</v>
      </c>
      <c r="AX87" s="25">
        <f t="shared" si="37"/>
        <v>0</v>
      </c>
      <c r="AY87" s="25" t="str">
        <f t="shared" si="38"/>
        <v>CE7600</v>
      </c>
      <c r="AZ87" s="25" t="str">
        <f t="shared" si="39"/>
        <v>PE7600</v>
      </c>
      <c r="BA87" s="25">
        <f t="shared" si="51"/>
        <v>3</v>
      </c>
      <c r="BB87" s="25">
        <f t="shared" si="52"/>
        <v>-3</v>
      </c>
    </row>
    <row r="88" spans="2:54" ht="18.75" hidden="1">
      <c r="B88" s="25" t="str">
        <f t="shared" si="40"/>
        <v>CE7650</v>
      </c>
      <c r="C88" s="25" t="str">
        <f t="shared" si="41"/>
        <v>PE7650</v>
      </c>
      <c r="E88" s="25" t="s">
        <v>23</v>
      </c>
      <c r="F88" s="25" t="s">
        <v>23</v>
      </c>
      <c r="G88" s="25" t="s">
        <v>23</v>
      </c>
      <c r="H88" s="25" t="s">
        <v>23</v>
      </c>
      <c r="I88" s="25" t="s">
        <v>23</v>
      </c>
      <c r="J88" s="25" t="s">
        <v>23</v>
      </c>
      <c r="K88" s="25" t="s">
        <v>23</v>
      </c>
      <c r="L88" s="25" t="s">
        <v>23</v>
      </c>
      <c r="M88" s="25" t="s">
        <v>23</v>
      </c>
      <c r="N88" s="25" t="s">
        <v>23</v>
      </c>
      <c r="O88" s="26">
        <v>7650</v>
      </c>
      <c r="P88" s="70">
        <v>1000</v>
      </c>
      <c r="Q88" s="71">
        <v>1450.5</v>
      </c>
      <c r="R88" s="71">
        <v>1771.5</v>
      </c>
      <c r="S88" s="70">
        <v>100</v>
      </c>
      <c r="T88" s="25" t="s">
        <v>23</v>
      </c>
      <c r="U88" s="25" t="s">
        <v>23</v>
      </c>
      <c r="V88" s="25" t="s">
        <v>23</v>
      </c>
      <c r="W88" s="25" t="s">
        <v>23</v>
      </c>
      <c r="X88" s="25" t="s">
        <v>23</v>
      </c>
      <c r="Y88" s="25" t="s">
        <v>23</v>
      </c>
      <c r="AD88" s="73">
        <f t="shared" si="42"/>
        <v>0</v>
      </c>
      <c r="AE88" s="74">
        <f t="shared" si="43"/>
        <v>0</v>
      </c>
      <c r="AF88" s="75">
        <f t="shared" si="44"/>
        <v>0</v>
      </c>
      <c r="AG88" s="76">
        <f t="shared" si="45"/>
        <v>0</v>
      </c>
      <c r="AH88" s="52" t="str">
        <f t="shared" si="28"/>
        <v>BULLISH</v>
      </c>
      <c r="AI88" s="77">
        <f t="shared" si="46"/>
        <v>7650</v>
      </c>
      <c r="AJ88" s="52" t="str">
        <f t="shared" si="29"/>
        <v>BEARISH</v>
      </c>
      <c r="AK88" s="78">
        <f t="shared" si="47"/>
        <v>0</v>
      </c>
      <c r="AL88" s="51">
        <f t="shared" si="48"/>
        <v>0</v>
      </c>
      <c r="AM88" s="75">
        <f t="shared" si="49"/>
        <v>0</v>
      </c>
      <c r="AN88" s="76">
        <f t="shared" si="50"/>
        <v>0</v>
      </c>
      <c r="AO88" s="25">
        <f t="shared" si="30"/>
        <v>0</v>
      </c>
      <c r="AP88" s="25">
        <f t="shared" si="30"/>
        <v>0</v>
      </c>
      <c r="AQ88" s="25">
        <f t="shared" si="31"/>
        <v>0</v>
      </c>
      <c r="AR88" s="25">
        <f t="shared" si="31"/>
        <v>0</v>
      </c>
      <c r="AS88" s="25" t="e">
        <f>IF(AE88 &lt;#REF!,AE88,0)</f>
        <v>#REF!</v>
      </c>
      <c r="AT88" s="25" t="e">
        <f>IF(AL88&lt;#REF!,AL88,0)</f>
        <v>#REF!</v>
      </c>
      <c r="AU88" s="25">
        <f t="shared" si="34"/>
        <v>0</v>
      </c>
      <c r="AV88" s="25">
        <f t="shared" si="35"/>
        <v>0</v>
      </c>
      <c r="AW88" s="25">
        <f t="shared" si="36"/>
        <v>0</v>
      </c>
      <c r="AX88" s="25">
        <f t="shared" si="37"/>
        <v>0</v>
      </c>
      <c r="AY88" s="25" t="str">
        <f t="shared" si="38"/>
        <v>CE7650</v>
      </c>
      <c r="AZ88" s="25" t="str">
        <f t="shared" si="39"/>
        <v>PE7650</v>
      </c>
      <c r="BA88" s="25">
        <f t="shared" si="51"/>
        <v>3</v>
      </c>
      <c r="BB88" s="25">
        <f t="shared" si="52"/>
        <v>-3</v>
      </c>
    </row>
    <row r="89" spans="2:54" ht="18.75" hidden="1">
      <c r="B89" s="25" t="str">
        <f t="shared" si="40"/>
        <v>CE7700</v>
      </c>
      <c r="C89" s="25" t="str">
        <f t="shared" si="41"/>
        <v>PE7700</v>
      </c>
      <c r="E89" s="25" t="s">
        <v>23</v>
      </c>
      <c r="F89" s="25" t="s">
        <v>23</v>
      </c>
      <c r="G89" s="25" t="s">
        <v>23</v>
      </c>
      <c r="H89" s="25" t="s">
        <v>23</v>
      </c>
      <c r="I89" s="25" t="s">
        <v>23</v>
      </c>
      <c r="J89" s="25" t="s">
        <v>23</v>
      </c>
      <c r="K89" s="25" t="s">
        <v>23</v>
      </c>
      <c r="L89" s="25" t="s">
        <v>23</v>
      </c>
      <c r="M89" s="25" t="s">
        <v>23</v>
      </c>
      <c r="N89" s="70" t="s">
        <v>23</v>
      </c>
      <c r="O89" s="26">
        <v>7700</v>
      </c>
      <c r="P89" s="70">
        <v>1000</v>
      </c>
      <c r="Q89" s="71">
        <v>1497.5</v>
      </c>
      <c r="R89" s="71">
        <v>1824.5</v>
      </c>
      <c r="S89" s="70">
        <v>100</v>
      </c>
      <c r="T89" s="25" t="s">
        <v>23</v>
      </c>
      <c r="U89" s="25" t="s">
        <v>23</v>
      </c>
      <c r="V89" s="25" t="s">
        <v>23</v>
      </c>
      <c r="W89" s="25" t="s">
        <v>23</v>
      </c>
      <c r="X89" s="25" t="s">
        <v>23</v>
      </c>
      <c r="Y89" s="25" t="s">
        <v>23</v>
      </c>
      <c r="AD89" s="73">
        <f t="shared" si="42"/>
        <v>0</v>
      </c>
      <c r="AE89" s="74">
        <f t="shared" si="43"/>
        <v>0</v>
      </c>
      <c r="AF89" s="75">
        <f t="shared" si="44"/>
        <v>0</v>
      </c>
      <c r="AG89" s="76">
        <f t="shared" si="45"/>
        <v>0</v>
      </c>
      <c r="AH89" s="52" t="str">
        <f t="shared" si="28"/>
        <v>BULLISH</v>
      </c>
      <c r="AI89" s="77">
        <f t="shared" si="46"/>
        <v>7700</v>
      </c>
      <c r="AJ89" s="52" t="str">
        <f t="shared" si="29"/>
        <v>BEARISH</v>
      </c>
      <c r="AK89" s="78">
        <f t="shared" si="47"/>
        <v>0</v>
      </c>
      <c r="AL89" s="51">
        <f t="shared" si="48"/>
        <v>0</v>
      </c>
      <c r="AM89" s="75">
        <f t="shared" si="49"/>
        <v>0</v>
      </c>
      <c r="AN89" s="76">
        <f t="shared" si="50"/>
        <v>0</v>
      </c>
      <c r="AO89" s="25">
        <f t="shared" si="30"/>
        <v>0</v>
      </c>
      <c r="AP89" s="25">
        <f t="shared" si="30"/>
        <v>0</v>
      </c>
      <c r="AQ89" s="25">
        <f t="shared" si="31"/>
        <v>0</v>
      </c>
      <c r="AR89" s="25">
        <f t="shared" si="31"/>
        <v>0</v>
      </c>
      <c r="AS89" s="25" t="e">
        <f>IF(AE89 &lt;#REF!,AE89,0)</f>
        <v>#REF!</v>
      </c>
      <c r="AT89" s="25" t="e">
        <f>IF(AL89&lt;#REF!,AL89,0)</f>
        <v>#REF!</v>
      </c>
      <c r="AU89" s="25">
        <f t="shared" si="34"/>
        <v>0</v>
      </c>
      <c r="AV89" s="25">
        <f t="shared" si="35"/>
        <v>0</v>
      </c>
      <c r="AW89" s="25">
        <f t="shared" si="36"/>
        <v>0</v>
      </c>
      <c r="AX89" s="25">
        <f t="shared" si="37"/>
        <v>0</v>
      </c>
      <c r="AY89" s="25" t="str">
        <f t="shared" si="38"/>
        <v>CE7700</v>
      </c>
      <c r="AZ89" s="25" t="str">
        <f t="shared" si="39"/>
        <v>PE7700</v>
      </c>
      <c r="BA89" s="25">
        <f t="shared" si="51"/>
        <v>3</v>
      </c>
      <c r="BB89" s="25">
        <f t="shared" si="52"/>
        <v>-3</v>
      </c>
    </row>
    <row r="90" spans="2:54">
      <c r="E90" s="25" t="s">
        <v>23</v>
      </c>
      <c r="F90" s="25" t="s">
        <v>23</v>
      </c>
      <c r="G90" s="25" t="s">
        <v>23</v>
      </c>
      <c r="H90" s="25" t="s">
        <v>23</v>
      </c>
      <c r="I90" s="25" t="s">
        <v>23</v>
      </c>
      <c r="J90" s="25" t="s">
        <v>23</v>
      </c>
      <c r="K90" s="25" t="s">
        <v>23</v>
      </c>
      <c r="L90" s="25" t="s">
        <v>23</v>
      </c>
      <c r="M90" s="25" t="s">
        <v>23</v>
      </c>
      <c r="N90" s="70" t="s">
        <v>23</v>
      </c>
      <c r="O90" s="26">
        <v>7750</v>
      </c>
      <c r="P90" s="70">
        <v>1000</v>
      </c>
      <c r="Q90" s="71">
        <v>1547.5</v>
      </c>
      <c r="R90" s="71">
        <v>1874.5</v>
      </c>
      <c r="S90" s="70">
        <v>100</v>
      </c>
      <c r="T90" s="25" t="s">
        <v>23</v>
      </c>
      <c r="U90" s="25" t="s">
        <v>23</v>
      </c>
      <c r="V90" s="25" t="s">
        <v>23</v>
      </c>
      <c r="W90" s="25" t="s">
        <v>23</v>
      </c>
      <c r="X90" s="25" t="s">
        <v>23</v>
      </c>
      <c r="Y90" s="25" t="s">
        <v>23</v>
      </c>
    </row>
    <row r="91" spans="2:54">
      <c r="E91" s="25" t="s">
        <v>23</v>
      </c>
      <c r="F91" s="25" t="s">
        <v>23</v>
      </c>
      <c r="G91" s="25" t="s">
        <v>23</v>
      </c>
      <c r="H91" s="25" t="s">
        <v>23</v>
      </c>
      <c r="I91" s="25" t="s">
        <v>23</v>
      </c>
      <c r="J91" s="25" t="s">
        <v>23</v>
      </c>
      <c r="K91" s="25" t="s">
        <v>23</v>
      </c>
      <c r="L91" s="25" t="s">
        <v>23</v>
      </c>
      <c r="M91" s="25" t="s">
        <v>23</v>
      </c>
      <c r="N91" s="70" t="s">
        <v>23</v>
      </c>
      <c r="O91" s="26">
        <v>7800</v>
      </c>
      <c r="P91" s="70">
        <v>1000</v>
      </c>
      <c r="Q91" s="71">
        <v>1594.5</v>
      </c>
      <c r="R91" s="71">
        <v>1927.5</v>
      </c>
      <c r="S91" s="70">
        <v>100</v>
      </c>
      <c r="T91" s="25" t="s">
        <v>23</v>
      </c>
      <c r="U91" s="25" t="s">
        <v>23</v>
      </c>
      <c r="V91" s="25" t="s">
        <v>23</v>
      </c>
      <c r="W91" s="25" t="s">
        <v>23</v>
      </c>
      <c r="X91" s="25" t="s">
        <v>23</v>
      </c>
      <c r="Y91" s="25" t="s">
        <v>23</v>
      </c>
      <c r="AP91" s="25">
        <f>MAX(AP9:AP75)</f>
        <v>5905900</v>
      </c>
      <c r="AR91" s="25">
        <f t="shared" ref="AR91:AX91" si="53">MAX(AR9:AR75)</f>
        <v>5307050</v>
      </c>
      <c r="AS91" s="25">
        <f t="shared" si="53"/>
        <v>5051050</v>
      </c>
      <c r="AT91" s="25">
        <f t="shared" si="53"/>
        <v>3313400</v>
      </c>
      <c r="AU91" s="25">
        <f t="shared" si="53"/>
        <v>5905900</v>
      </c>
      <c r="AV91" s="25">
        <f t="shared" si="53"/>
        <v>5307050</v>
      </c>
      <c r="AW91" s="25">
        <f t="shared" si="53"/>
        <v>5038100</v>
      </c>
      <c r="AX91" s="25">
        <f t="shared" si="53"/>
        <v>3692150</v>
      </c>
    </row>
    <row r="93" spans="2:54">
      <c r="D93" s="25" t="s">
        <v>15</v>
      </c>
    </row>
    <row r="94" spans="2:54">
      <c r="D94" s="25" t="s">
        <v>16</v>
      </c>
    </row>
    <row r="95" spans="2:54">
      <c r="D95" s="25" t="s">
        <v>24</v>
      </c>
    </row>
  </sheetData>
  <conditionalFormatting sqref="AF9:AG89 AM9:AN8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AF9:AG89 AM9:AN89">
    <cfRule type="cellIs" dxfId="5" priority="6" stopIfTrue="1" operator="equal">
      <formula>0</formula>
    </cfRule>
  </conditionalFormatting>
  <conditionalFormatting sqref="AJ9:AJ89 AH9:AH89">
    <cfRule type="containsText" dxfId="4" priority="2" stopIfTrue="1" operator="containsText" text="LONG UNWINDING">
      <formula>NOT(ISERROR(SEARCH("LONG UNWINDING",AH9)))</formula>
    </cfRule>
    <cfRule type="containsText" dxfId="3" priority="3" stopIfTrue="1" operator="containsText" text="BULLISH">
      <formula>NOT(ISERROR(SEARCH("BULLISH",AH9)))</formula>
    </cfRule>
    <cfRule type="containsText" dxfId="2" priority="4" stopIfTrue="1" operator="containsText" text="BEARISH">
      <formula>NOT(ISERROR(SEARCH("BEARISH",AH9)))</formula>
    </cfRule>
    <cfRule type="containsText" dxfId="1" priority="5" stopIfTrue="1" operator="containsText" text="SHORT COVERING">
      <formula>NOT(ISERROR(SEARCH("SHORT COVERING",AH9)))</formula>
    </cfRule>
  </conditionalFormatting>
  <conditionalFormatting sqref="AJ9:AJ89 AH9:AH89">
    <cfRule type="containsText" dxfId="0" priority="1" stopIfTrue="1" operator="containsText" text="SHORT COVERING">
      <formula>NOT(ISERROR(SEARCH("SHORT COVERING",AH9)))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Input1</vt:lpstr>
      <vt:lpstr>Input2</vt:lpstr>
      <vt:lpstr>OI Chart</vt:lpstr>
      <vt:lpstr>SHEET</vt:lpstr>
      <vt:lpstr>Input1!optionKeys</vt:lpstr>
      <vt:lpstr>SHEET!optionKeys.jsp?symbolCode__10004_symbol_NIFTY_symbol_NIFTY_instrument___date___segmentLink_5_symbolCount_2</vt:lpstr>
      <vt:lpstr>SHEET!optionKeys.jsp?symbolCode__10006_symbol_NIFTY_symbol_NIFTY_instrument___date___segmentLink_17_symbolCount_2_segmentLink_17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ebefhie</dc:creator>
  <cp:lastModifiedBy>Gupta Sunil</cp:lastModifiedBy>
  <dcterms:created xsi:type="dcterms:W3CDTF">2012-08-10T16:47:03Z</dcterms:created>
  <dcterms:modified xsi:type="dcterms:W3CDTF">2013-11-13T15:39:23Z</dcterms:modified>
</cp:coreProperties>
</file>