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5" windowWidth="15135" windowHeight="9045" activeTab="2"/>
  </bookViews>
  <sheets>
    <sheet name="Notes" sheetId="10" r:id="rId1"/>
    <sheet name="Basic" sheetId="5" r:id="rId2"/>
    <sheet name="Option Cal Down" sheetId="21" r:id="rId3"/>
    <sheet name="Down Trend Chart" sheetId="25" r:id="rId4"/>
    <sheet name="uptrend chart" sheetId="24" r:id="rId5"/>
    <sheet name="Tips" sheetId="4" r:id="rId6"/>
  </sheets>
  <calcPr calcId="125725"/>
  <fileRecoveryPr repairLoad="1"/>
</workbook>
</file>

<file path=xl/calcChain.xml><?xml version="1.0" encoding="utf-8"?>
<calcChain xmlns="http://schemas.openxmlformats.org/spreadsheetml/2006/main">
  <c r="AD20" i="21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26" l="1"/>
  <c r="AD25" s="1"/>
  <c r="AC25" s="1"/>
  <c r="AB25" s="1"/>
  <c r="AA25" s="1"/>
  <c r="Z25" s="1"/>
  <c r="Y25" s="1"/>
  <c r="X25" s="1"/>
  <c r="W25" s="1"/>
  <c r="V25" s="1"/>
  <c r="U25" s="1"/>
  <c r="T25" s="1"/>
  <c r="S25" s="1"/>
  <c r="R25" s="1"/>
  <c r="Q25" s="1"/>
  <c r="P25" s="1"/>
  <c r="O25" s="1"/>
  <c r="N25" s="1"/>
  <c r="M25" s="1"/>
  <c r="L25" s="1"/>
  <c r="K25" s="1"/>
  <c r="J25" s="1"/>
  <c r="I25" s="1"/>
  <c r="H25" s="1"/>
  <c r="G25" s="1"/>
  <c r="F25" s="1"/>
  <c r="E25" s="1"/>
  <c r="D25" s="1"/>
  <c r="C25" s="1"/>
  <c r="B25"/>
  <c r="AD24" s="1"/>
  <c r="AC24" s="1"/>
  <c r="AB24" s="1"/>
  <c r="AA24" s="1"/>
  <c r="Z24" s="1"/>
  <c r="Y24" s="1"/>
  <c r="X24" s="1"/>
  <c r="W24" s="1"/>
  <c r="V24" s="1"/>
  <c r="U24" s="1"/>
  <c r="T24" s="1"/>
  <c r="S24" s="1"/>
  <c r="R24" s="1"/>
  <c r="Q24" s="1"/>
  <c r="P24" s="1"/>
  <c r="O24" s="1"/>
  <c r="N24" s="1"/>
  <c r="M24" s="1"/>
  <c r="L24" s="1"/>
  <c r="K24" s="1"/>
  <c r="J24" s="1"/>
  <c r="I24" s="1"/>
  <c r="H24" s="1"/>
  <c r="G24" s="1"/>
  <c r="F24" s="1"/>
  <c r="E24" s="1"/>
  <c r="D24" s="1"/>
  <c r="C24" s="1"/>
  <c r="B24"/>
  <c r="B22"/>
  <c r="AD21" s="1"/>
  <c r="AC21" s="1"/>
  <c r="AB21" s="1"/>
  <c r="AA21" s="1"/>
  <c r="Z21" s="1"/>
  <c r="Y21" s="1"/>
  <c r="X21" s="1"/>
  <c r="W21" s="1"/>
  <c r="V21" s="1"/>
  <c r="U21" s="1"/>
  <c r="T21" s="1"/>
  <c r="S21" s="1"/>
  <c r="R21" s="1"/>
  <c r="Q21" s="1"/>
  <c r="P21" s="1"/>
  <c r="O21" s="1"/>
  <c r="N21" s="1"/>
  <c r="M21" s="1"/>
  <c r="L21" s="1"/>
  <c r="K21" s="1"/>
  <c r="J21" s="1"/>
  <c r="I21" s="1"/>
  <c r="H21" s="1"/>
  <c r="G21" s="1"/>
  <c r="F21" s="1"/>
  <c r="E21" s="1"/>
  <c r="D21" s="1"/>
  <c r="C21"/>
  <c r="B21"/>
  <c r="C9" l="1"/>
  <c r="AD8" s="1"/>
  <c r="AC8" s="1"/>
  <c r="AB8" s="1"/>
  <c r="AA8" s="1"/>
  <c r="Z8" s="1"/>
  <c r="Y8" s="1"/>
  <c r="X8" s="1"/>
  <c r="W8" s="1"/>
  <c r="V8" s="1"/>
  <c r="U8" s="1"/>
  <c r="T8" s="1"/>
  <c r="S8" s="1"/>
  <c r="R8" s="1"/>
  <c r="Q8" s="1"/>
  <c r="P8" s="1"/>
  <c r="O8" s="1"/>
  <c r="N8" s="1"/>
  <c r="M8" s="1"/>
  <c r="L8" s="1"/>
  <c r="K8" s="1"/>
  <c r="J8" s="1"/>
  <c r="I8" s="1"/>
  <c r="H8" s="1"/>
  <c r="G8" s="1"/>
  <c r="F8" s="1"/>
  <c r="E8" s="1"/>
  <c r="D8" s="1"/>
  <c r="C8"/>
  <c r="AD7" s="1"/>
  <c r="AC7" s="1"/>
  <c r="AB7" s="1"/>
  <c r="AA7" s="1"/>
  <c r="Z7" s="1"/>
  <c r="Y7" s="1"/>
  <c r="X7" s="1"/>
  <c r="W7" s="1"/>
  <c r="V7" s="1"/>
  <c r="U7" s="1"/>
  <c r="T7" s="1"/>
  <c r="S7" s="1"/>
  <c r="R7" s="1"/>
  <c r="Q7" s="1"/>
  <c r="P7" s="1"/>
  <c r="O7" s="1"/>
  <c r="N7" s="1"/>
  <c r="M7" s="1"/>
  <c r="L7" s="1"/>
  <c r="K7" s="1"/>
  <c r="J7" s="1"/>
  <c r="I7" s="1"/>
  <c r="H7" s="1"/>
  <c r="G7" s="1"/>
  <c r="F7" s="1"/>
  <c r="E7" s="1"/>
  <c r="D7" s="1"/>
  <c r="C7"/>
  <c r="B5" l="1"/>
  <c r="C4"/>
  <c r="C5" i="5"/>
  <c r="AD4" i="21" l="1"/>
  <c r="AC4" s="1"/>
  <c r="AB4" s="1"/>
  <c r="AA4" s="1"/>
  <c r="Z4" s="1"/>
  <c r="Y4" s="1"/>
  <c r="X4" s="1"/>
  <c r="W4" s="1"/>
  <c r="V4" s="1"/>
  <c r="U4" s="1"/>
  <c r="T4" s="1"/>
  <c r="S4" s="1"/>
  <c r="R4" s="1"/>
  <c r="Q4" s="1"/>
  <c r="P4" s="1"/>
  <c r="O4" s="1"/>
  <c r="N4" s="1"/>
  <c r="M4" s="1"/>
  <c r="L4" s="1"/>
  <c r="K4" s="1"/>
  <c r="J4" s="1"/>
  <c r="I4" s="1"/>
  <c r="H4" s="1"/>
  <c r="G4" s="1"/>
  <c r="F4" s="1"/>
  <c r="E4" s="1"/>
  <c r="D4" s="1"/>
  <c r="C5"/>
  <c r="B6"/>
  <c r="B10" l="1"/>
  <c r="C6"/>
  <c r="D6" s="1"/>
  <c r="B15"/>
  <c r="B12"/>
  <c r="B13" l="1"/>
  <c r="B16"/>
  <c r="AD9"/>
  <c r="AC9" s="1"/>
  <c r="AB9" s="1"/>
  <c r="AA9" s="1"/>
  <c r="Z9" s="1"/>
  <c r="Y9" s="1"/>
  <c r="X9" s="1"/>
  <c r="W9" s="1"/>
  <c r="V9" s="1"/>
  <c r="U9" s="1"/>
  <c r="T9" s="1"/>
  <c r="S9" s="1"/>
  <c r="R9" s="1"/>
  <c r="Q9" s="1"/>
  <c r="P9" s="1"/>
  <c r="O9" s="1"/>
  <c r="N9" s="1"/>
  <c r="M9" s="1"/>
  <c r="L9" s="1"/>
  <c r="K9" s="1"/>
  <c r="J9" s="1"/>
  <c r="I9" s="1"/>
  <c r="H9" s="1"/>
  <c r="G9" s="1"/>
  <c r="F9" s="1"/>
  <c r="E9" s="1"/>
  <c r="D9" s="1"/>
  <c r="E6"/>
  <c r="F6" l="1"/>
  <c r="G6" l="1"/>
  <c r="H6" l="1"/>
  <c r="I6" l="1"/>
  <c r="J6" l="1"/>
  <c r="K6" l="1"/>
  <c r="L6" l="1"/>
  <c r="M6" l="1"/>
  <c r="N6" l="1"/>
  <c r="O6" l="1"/>
  <c r="P6" l="1"/>
  <c r="Q6" l="1"/>
  <c r="R6" l="1"/>
  <c r="S6" l="1"/>
  <c r="T6" l="1"/>
  <c r="U6" l="1"/>
  <c r="V6" l="1"/>
  <c r="W6" l="1"/>
  <c r="X6" l="1"/>
  <c r="Y6" l="1"/>
  <c r="Z6" l="1"/>
  <c r="AA6" l="1"/>
  <c r="AB6" l="1"/>
  <c r="AC6" l="1"/>
  <c r="AD6" l="1"/>
  <c r="D5"/>
  <c r="D10" s="1"/>
  <c r="C10"/>
  <c r="C6" i="5"/>
  <c r="C10" s="1"/>
  <c r="B23" i="21"/>
  <c r="B27" s="1"/>
  <c r="C22"/>
  <c r="D22" s="1"/>
  <c r="E22" s="1"/>
  <c r="F22" s="1"/>
  <c r="G22" s="1"/>
  <c r="H22" s="1"/>
  <c r="I22" s="1"/>
  <c r="J22" s="1"/>
  <c r="K22" s="1"/>
  <c r="L22" s="1"/>
  <c r="M22" s="1"/>
  <c r="N22" s="1"/>
  <c r="O22" s="1"/>
  <c r="P22" s="1"/>
  <c r="Q22" s="1"/>
  <c r="R22" s="1"/>
  <c r="S22" s="1"/>
  <c r="T22" s="1"/>
  <c r="U22" s="1"/>
  <c r="V22" s="1"/>
  <c r="W22" s="1"/>
  <c r="X22" s="1"/>
  <c r="Y22" s="1"/>
  <c r="Z22" s="1"/>
  <c r="AA22" s="1"/>
  <c r="AB22" s="1"/>
  <c r="AC22" s="1"/>
  <c r="AD22" s="1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C12"/>
  <c r="C15"/>
  <c r="D18" i="5"/>
  <c r="C14"/>
  <c r="D17"/>
  <c r="C13"/>
  <c r="C15"/>
  <c r="C18"/>
  <c r="D16"/>
  <c r="C16"/>
  <c r="D14"/>
  <c r="D13"/>
  <c r="C17"/>
  <c r="D15"/>
  <c r="D12" i="21"/>
  <c r="D15"/>
  <c r="B32"/>
  <c r="B29"/>
  <c r="C23" l="1"/>
  <c r="B30"/>
  <c r="B33"/>
  <c r="D16"/>
  <c r="D13"/>
  <c r="C16"/>
  <c r="C13"/>
  <c r="E5"/>
  <c r="D23" l="1"/>
  <c r="C27"/>
  <c r="F5"/>
  <c r="E10"/>
  <c r="C29"/>
  <c r="C32"/>
  <c r="E15"/>
  <c r="E12"/>
  <c r="C33" l="1"/>
  <c r="C30"/>
  <c r="D27"/>
  <c r="E23"/>
  <c r="E13"/>
  <c r="E16"/>
  <c r="F10"/>
  <c r="G5"/>
  <c r="D29"/>
  <c r="D32"/>
  <c r="F12"/>
  <c r="F15"/>
  <c r="D33" l="1"/>
  <c r="D30"/>
  <c r="E27"/>
  <c r="F23"/>
  <c r="F16"/>
  <c r="F13"/>
  <c r="H5"/>
  <c r="G10"/>
  <c r="E29"/>
  <c r="E32"/>
  <c r="G15"/>
  <c r="G12"/>
  <c r="E33" l="1"/>
  <c r="E30"/>
  <c r="F27"/>
  <c r="G23"/>
  <c r="G13"/>
  <c r="G16"/>
  <c r="I5"/>
  <c r="H10"/>
  <c r="F29"/>
  <c r="F32"/>
  <c r="H15"/>
  <c r="H12"/>
  <c r="F33" l="1"/>
  <c r="F30"/>
  <c r="H23"/>
  <c r="G27"/>
  <c r="H13"/>
  <c r="H16"/>
  <c r="J5"/>
  <c r="I10"/>
  <c r="G32"/>
  <c r="G29"/>
  <c r="I12"/>
  <c r="I15"/>
  <c r="G30" l="1"/>
  <c r="G33"/>
  <c r="I23"/>
  <c r="H27"/>
  <c r="I16"/>
  <c r="I13"/>
  <c r="J10"/>
  <c r="K5"/>
  <c r="H32"/>
  <c r="H29"/>
  <c r="J12"/>
  <c r="J15"/>
  <c r="H30" l="1"/>
  <c r="H33"/>
  <c r="I27"/>
  <c r="J23"/>
  <c r="J16"/>
  <c r="J13"/>
  <c r="L5"/>
  <c r="K10"/>
  <c r="I32"/>
  <c r="I29"/>
  <c r="K12"/>
  <c r="K15"/>
  <c r="I30" l="1"/>
  <c r="I33"/>
  <c r="J27"/>
  <c r="K23"/>
  <c r="K16"/>
  <c r="K13"/>
  <c r="L10"/>
  <c r="M5"/>
  <c r="J29"/>
  <c r="J32"/>
  <c r="L15"/>
  <c r="L12"/>
  <c r="J33" l="1"/>
  <c r="J30"/>
  <c r="K27"/>
  <c r="L23"/>
  <c r="L13"/>
  <c r="L16"/>
  <c r="N5"/>
  <c r="M10"/>
  <c r="K29"/>
  <c r="K32"/>
  <c r="M12"/>
  <c r="M15"/>
  <c r="K33" l="1"/>
  <c r="K30"/>
  <c r="M23"/>
  <c r="L27"/>
  <c r="M16"/>
  <c r="M13"/>
  <c r="N10"/>
  <c r="O5"/>
  <c r="L29"/>
  <c r="L32"/>
  <c r="N15"/>
  <c r="N12"/>
  <c r="L33" l="1"/>
  <c r="L30"/>
  <c r="M27"/>
  <c r="N23"/>
  <c r="N13"/>
  <c r="N16"/>
  <c r="P5"/>
  <c r="O10"/>
  <c r="M29"/>
  <c r="M32"/>
  <c r="O15"/>
  <c r="O12"/>
  <c r="M33" l="1"/>
  <c r="M30"/>
  <c r="O23"/>
  <c r="N27"/>
  <c r="O13"/>
  <c r="O16"/>
  <c r="Q5"/>
  <c r="P10"/>
  <c r="N32"/>
  <c r="N29"/>
  <c r="P15"/>
  <c r="P12"/>
  <c r="N30" l="1"/>
  <c r="N33"/>
  <c r="P23"/>
  <c r="O27"/>
  <c r="P13"/>
  <c r="P16"/>
  <c r="R5"/>
  <c r="Q10"/>
  <c r="O29"/>
  <c r="O32"/>
  <c r="Q12"/>
  <c r="Q15"/>
  <c r="O33" l="1"/>
  <c r="O30"/>
  <c r="P27"/>
  <c r="Q23"/>
  <c r="Q16"/>
  <c r="Q13"/>
  <c r="R10"/>
  <c r="S5"/>
  <c r="P32"/>
  <c r="P29"/>
  <c r="R12"/>
  <c r="R15"/>
  <c r="P30" l="1"/>
  <c r="P33"/>
  <c r="R23"/>
  <c r="Q27"/>
  <c r="R16"/>
  <c r="R13"/>
  <c r="S10"/>
  <c r="T5"/>
  <c r="Q32"/>
  <c r="Q29"/>
  <c r="S12"/>
  <c r="S15"/>
  <c r="Q30" l="1"/>
  <c r="Q33"/>
  <c r="R27"/>
  <c r="S23"/>
  <c r="S16"/>
  <c r="S13"/>
  <c r="T10"/>
  <c r="U5"/>
  <c r="R29"/>
  <c r="R32"/>
  <c r="T12"/>
  <c r="T15"/>
  <c r="R33" l="1"/>
  <c r="R30"/>
  <c r="S27"/>
  <c r="T23"/>
  <c r="T16"/>
  <c r="T13"/>
  <c r="V5"/>
  <c r="U10"/>
  <c r="S29"/>
  <c r="S32"/>
  <c r="U15"/>
  <c r="U12"/>
  <c r="S33" l="1"/>
  <c r="S30"/>
  <c r="U23"/>
  <c r="T27"/>
  <c r="U13"/>
  <c r="U16"/>
  <c r="V10"/>
  <c r="W5"/>
  <c r="T29"/>
  <c r="T32"/>
  <c r="V12"/>
  <c r="V15"/>
  <c r="T33" l="1"/>
  <c r="T30"/>
  <c r="V23"/>
  <c r="U27"/>
  <c r="V16"/>
  <c r="V13"/>
  <c r="X5"/>
  <c r="W10"/>
  <c r="U29"/>
  <c r="U32"/>
  <c r="W15"/>
  <c r="W12"/>
  <c r="U33" l="1"/>
  <c r="U30"/>
  <c r="V27"/>
  <c r="W23"/>
  <c r="W13"/>
  <c r="W16"/>
  <c r="Y5"/>
  <c r="X10"/>
  <c r="V29"/>
  <c r="V32"/>
  <c r="X15"/>
  <c r="X12"/>
  <c r="V33" l="1"/>
  <c r="V30"/>
  <c r="W27"/>
  <c r="X23"/>
  <c r="X13"/>
  <c r="X16"/>
  <c r="Z5"/>
  <c r="Y10"/>
  <c r="W29"/>
  <c r="W32"/>
  <c r="Y12"/>
  <c r="Y15"/>
  <c r="W33" l="1"/>
  <c r="W30"/>
  <c r="Y23"/>
  <c r="X27"/>
  <c r="Y16"/>
  <c r="Y13"/>
  <c r="Z10"/>
  <c r="AA5"/>
  <c r="X32"/>
  <c r="X29"/>
  <c r="Z12"/>
  <c r="Z15"/>
  <c r="X30" l="1"/>
  <c r="X33"/>
  <c r="Y27"/>
  <c r="Z23"/>
  <c r="Z16"/>
  <c r="Z13"/>
  <c r="AA10"/>
  <c r="AB5"/>
  <c r="Y29"/>
  <c r="Y32"/>
  <c r="AA12"/>
  <c r="AA15"/>
  <c r="Y33" l="1"/>
  <c r="Y30"/>
  <c r="AA23"/>
  <c r="Z27"/>
  <c r="AA16"/>
  <c r="AA13"/>
  <c r="AB10"/>
  <c r="AC5"/>
  <c r="Z29"/>
  <c r="Z32"/>
  <c r="AB12"/>
  <c r="AB15"/>
  <c r="Z33" l="1"/>
  <c r="Z30"/>
  <c r="AA27"/>
  <c r="AB23"/>
  <c r="AB16"/>
  <c r="AB13"/>
  <c r="AC10"/>
  <c r="AD5"/>
  <c r="AD10" s="1"/>
  <c r="AA29"/>
  <c r="AA32"/>
  <c r="AD15"/>
  <c r="AD12"/>
  <c r="AC15"/>
  <c r="AC12"/>
  <c r="AA33" l="1"/>
  <c r="AA30"/>
  <c r="AB27"/>
  <c r="AC23"/>
  <c r="AC13"/>
  <c r="AC16"/>
  <c r="AD13"/>
  <c r="AD16"/>
  <c r="AB32"/>
  <c r="AB29"/>
  <c r="AB30" l="1"/>
  <c r="AB33"/>
  <c r="AD23"/>
  <c r="AD27" s="1"/>
  <c r="AC27"/>
  <c r="AC29"/>
  <c r="AC32"/>
  <c r="AD32"/>
  <c r="AD29"/>
  <c r="AD30" l="1"/>
  <c r="AD33"/>
  <c r="AC33"/>
  <c r="AC30"/>
</calcChain>
</file>

<file path=xl/comments1.xml><?xml version="1.0" encoding="utf-8"?>
<comments xmlns="http://schemas.openxmlformats.org/spreadsheetml/2006/main">
  <authors>
    <author>Gupta Sunil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Gupta Sunil:</t>
        </r>
        <r>
          <rPr>
            <sz val="9"/>
            <color indexed="81"/>
            <rFont val="Tahoma"/>
            <family val="2"/>
          </rPr>
          <t xml:space="preserve">
ENTER DESIRED STRIKE PRICE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Gupta Sunil:</t>
        </r>
        <r>
          <rPr>
            <sz val="9"/>
            <color indexed="81"/>
            <rFont val="Tahoma"/>
            <family val="2"/>
          </rPr>
          <t xml:space="preserve">
ENTER DESIRED STRIKE PRICE
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Gupta Sunil:</t>
        </r>
        <r>
          <rPr>
            <sz val="9"/>
            <color indexed="81"/>
            <rFont val="Tahoma"/>
            <family val="2"/>
          </rPr>
          <t xml:space="preserve">
ENTER DESIRED STRIKE PRICE</t>
        </r>
      </text>
    </comment>
  </commentList>
</comments>
</file>

<file path=xl/sharedStrings.xml><?xml version="1.0" encoding="utf-8"?>
<sst xmlns="http://schemas.openxmlformats.org/spreadsheetml/2006/main" count="152" uniqueCount="105">
  <si>
    <t>Underlying Price</t>
  </si>
  <si>
    <t>Risk Free Rate</t>
  </si>
  <si>
    <t>Expiry Date</t>
  </si>
  <si>
    <t>Today's Date</t>
  </si>
  <si>
    <t>Delta</t>
  </si>
  <si>
    <t>Gamma</t>
  </si>
  <si>
    <t>Vega</t>
  </si>
  <si>
    <t>Theta</t>
  </si>
  <si>
    <t>Historical Volatility</t>
  </si>
  <si>
    <t>High</t>
  </si>
  <si>
    <t>Bearish</t>
  </si>
  <si>
    <t>Call Option</t>
  </si>
  <si>
    <t>Put Option</t>
  </si>
  <si>
    <t>Theoretical Price</t>
  </si>
  <si>
    <t>Exercise Price</t>
  </si>
  <si>
    <t>DTE (Years)</t>
  </si>
  <si>
    <t>The Date which the contract expires</t>
  </si>
  <si>
    <t>Rho</t>
  </si>
  <si>
    <t>The price at which the underlying instrument will be exchanged. Also called Strike Price</t>
  </si>
  <si>
    <t>The Historical Volatility of the asset's returns</t>
  </si>
  <si>
    <t>The current risk free interest rate i.e. your return on cash held in the bank</t>
  </si>
  <si>
    <t>The amount that the theoretical price will change if the market moves up/down 1 point</t>
  </si>
  <si>
    <t>The amount that the Delta will change if the market moves up/down 1 point</t>
  </si>
  <si>
    <t>The amount that the theoretical price will change when 1 day passes.</t>
  </si>
  <si>
    <t>The amount that the theoretical price will change if the volatility of the asset moves up/down by 1 percentage point</t>
  </si>
  <si>
    <t>The amount that the theoretical price will change if interest rates move up/down by 1 percentage point</t>
  </si>
  <si>
    <t>IMPLIED VOLATILITY</t>
  </si>
  <si>
    <t>Low</t>
  </si>
  <si>
    <t>MARKET DIRECTION</t>
  </si>
  <si>
    <t>Neutral</t>
  </si>
  <si>
    <t>Bullish</t>
  </si>
  <si>
    <t>Sell the</t>
  </si>
  <si>
    <t>Underlying</t>
  </si>
  <si>
    <t>Do Nothing</t>
  </si>
  <si>
    <t>Buy the</t>
  </si>
  <si>
    <t>Buy Naked Puts</t>
  </si>
  <si>
    <t>Sell Naked Calls</t>
  </si>
  <si>
    <t>Bear Vertical Spreads:</t>
  </si>
  <si>
    <t/>
  </si>
  <si>
    <t>Ratio Vertical Spreads</t>
  </si>
  <si>
    <t>Sell Straddles/Strangles</t>
  </si>
  <si>
    <t>Sell Naked Puts</t>
  </si>
  <si>
    <t>Bull Vertical Spreads</t>
  </si>
  <si>
    <t>Backspreads</t>
  </si>
  <si>
    <t>Buy Straddles/Strangles</t>
  </si>
  <si>
    <t>Buy Naked Calls</t>
  </si>
  <si>
    <t>Sell ATM Call Or Put Butterflies</t>
  </si>
  <si>
    <t>Buy ATM Call Or Put Butterflies</t>
  </si>
  <si>
    <t>Buy ATM Call Or Put Time Spreads</t>
  </si>
  <si>
    <t>Sell ATM Call Or Put Time Spreads</t>
  </si>
  <si>
    <t>Buy ATM Call/Sell ITM Call</t>
  </si>
  <si>
    <t>Buy ITM Call/Sell ATM Call</t>
  </si>
  <si>
    <t>Buy ATM Put/Sell ITM Put</t>
  </si>
  <si>
    <t>Buy OTM Call/Sell ATM Call</t>
  </si>
  <si>
    <t>Buy ATM Put/Sell OTM Put</t>
  </si>
  <si>
    <t>Buy OTM (ITM) Call (Put) Time Spreads</t>
  </si>
  <si>
    <t>Sell OTM (ITM) Call (Put) Butterflies</t>
  </si>
  <si>
    <t>Buy ITM (OTM) Call (Put) Butterflies</t>
  </si>
  <si>
    <t>Buy ITM (OTM) Call (Put) Time Spreads</t>
  </si>
  <si>
    <t>Sell OTM (ITM) Call (Put) Time Spreads</t>
  </si>
  <si>
    <t>Buy ATM Call/Sell OTM Call</t>
  </si>
  <si>
    <t>Buy OTM Put/Sell ATM Put</t>
  </si>
  <si>
    <t>Sell ITM (OTM) Call (Put) Butterflies</t>
  </si>
  <si>
    <t>Buy OTM (ITM) Call (Put) Butterflies</t>
  </si>
  <si>
    <t>Sell ITM (OTM) Call (Put) Time Spreads</t>
  </si>
  <si>
    <t>Basic</t>
  </si>
  <si>
    <t>The worksheet labelled Basic is a simple option pricer.</t>
  </si>
  <si>
    <t>You simply enter the option details into the yellow shaded areas and</t>
  </si>
  <si>
    <t>the output values will be displayed underneath in the blue shaded cells.</t>
  </si>
  <si>
    <t>Dividened Yield</t>
  </si>
  <si>
    <t>The Annualized Dividend Growth Rate of the Stock</t>
  </si>
  <si>
    <t>Troubleshooting</t>
  </si>
  <si>
    <t>Excel 97 - 2003</t>
  </si>
  <si>
    <t>Go to Tools/Options</t>
  </si>
  <si>
    <t>Click on the Security tab</t>
  </si>
  <si>
    <t>Go to Macro Security</t>
  </si>
  <si>
    <t>Change the setting to Medium</t>
  </si>
  <si>
    <t>Close and reopen the workbook. It will ask you if you want to enable Macros, click Yes</t>
  </si>
  <si>
    <t>Excel 2007</t>
  </si>
  <si>
    <t>First, make sure that you can see the Developer tab</t>
  </si>
  <si>
    <t>If there is no Developer tab, click on the Office icon to the top left of the application</t>
  </si>
  <si>
    <t>and choose Excel Options, which is located at the bottom right of the popup.</t>
  </si>
  <si>
    <t>Now click on Popular at the top left. Check the box titled "Show developer tab in the ribbon".</t>
  </si>
  <si>
    <t>Now, click on the Developer tab.</t>
  </si>
  <si>
    <t>Click on Macro Security.</t>
  </si>
  <si>
    <t>Select "Disable all macros with notification" and press ok.</t>
  </si>
  <si>
    <t>Close and reopen spreadsheet.</t>
  </si>
  <si>
    <t>Now you should see a Security Warning appear in the toolbar</t>
  </si>
  <si>
    <t>that reads "Macros have been disabled". Click on the options button.</t>
  </si>
  <si>
    <t>Select "Enable this content" and press ok.</t>
  </si>
  <si>
    <t>You will need to have Macros enabled for the calculations to work.</t>
  </si>
  <si>
    <t>Follow the steps below to enable Macros:</t>
  </si>
  <si>
    <t>put Option</t>
  </si>
  <si>
    <t xml:space="preserve">UPTREND </t>
  </si>
  <si>
    <t>DOWNTREND</t>
  </si>
  <si>
    <t>CHART PRICE</t>
  </si>
  <si>
    <t>CALL PRICE</t>
  </si>
  <si>
    <t>PUT PRICE</t>
  </si>
  <si>
    <t>UPPER</t>
  </si>
  <si>
    <t>LOWER</t>
  </si>
  <si>
    <t>LEGEND</t>
  </si>
  <si>
    <t>EDITABLE CELL</t>
  </si>
  <si>
    <t>ENTER THE DESIRED UPPER AND LOWER RANGE</t>
  </si>
  <si>
    <t>The current base price of the instrument, eg, the closing price of NIFTY</t>
  </si>
  <si>
    <t>The current base price of the instrument, eg, the closing price of nifty</t>
  </si>
</sst>
</file>

<file path=xl/styles.xml><?xml version="1.0" encoding="utf-8"?>
<styleSheet xmlns="http://schemas.openxmlformats.org/spreadsheetml/2006/main">
  <numFmts count="1">
    <numFmt numFmtId="164" formatCode="#,##0.0000"/>
  </numFmts>
  <fonts count="18">
    <font>
      <sz val="10"/>
      <name val="Arial"/>
    </font>
    <font>
      <sz val="8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sz val="10"/>
      <name val="Verdana"/>
      <family val="2"/>
    </font>
    <font>
      <b/>
      <sz val="16"/>
      <name val="Garamond"/>
      <family val="1"/>
    </font>
    <font>
      <sz val="8"/>
      <name val="Verdana"/>
      <family val="2"/>
    </font>
    <font>
      <b/>
      <sz val="8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b/>
      <sz val="11"/>
      <color indexed="9"/>
      <name val="Arial"/>
      <family val="2"/>
    </font>
    <font>
      <b/>
      <sz val="16"/>
      <color rgb="FF00B050"/>
      <name val="Arial"/>
      <family val="2"/>
    </font>
    <font>
      <b/>
      <sz val="16"/>
      <color rgb="FFFF0000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 applyFill="1" applyBorder="1"/>
    <xf numFmtId="0" fontId="4" fillId="0" borderId="0" xfId="0" applyFont="1"/>
    <xf numFmtId="0" fontId="5" fillId="0" borderId="0" xfId="0" applyFont="1"/>
    <xf numFmtId="164" fontId="0" fillId="3" borderId="1" xfId="0" applyNumberFormat="1" applyFill="1" applyBorder="1"/>
    <xf numFmtId="164" fontId="0" fillId="3" borderId="6" xfId="0" applyNumberFormat="1" applyFill="1" applyBorder="1"/>
    <xf numFmtId="164" fontId="0" fillId="3" borderId="5" xfId="0" applyNumberFormat="1" applyFill="1" applyBorder="1"/>
    <xf numFmtId="164" fontId="0" fillId="0" borderId="0" xfId="0" applyNumberFormat="1" applyFill="1" applyBorder="1"/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12" xfId="0" applyFill="1" applyBorder="1"/>
    <xf numFmtId="14" fontId="0" fillId="2" borderId="12" xfId="0" applyNumberFormat="1" applyFill="1" applyBorder="1"/>
    <xf numFmtId="9" fontId="0" fillId="2" borderId="12" xfId="0" applyNumberFormat="1" applyFill="1" applyBorder="1"/>
    <xf numFmtId="0" fontId="0" fillId="0" borderId="0" xfId="0" applyBorder="1" applyAlignment="1">
      <alignment horizontal="right"/>
    </xf>
    <xf numFmtId="0" fontId="3" fillId="4" borderId="13" xfId="0" applyFont="1" applyFill="1" applyBorder="1" applyAlignment="1">
      <alignment horizontal="right"/>
    </xf>
    <xf numFmtId="0" fontId="3" fillId="4" borderId="14" xfId="0" applyFont="1" applyFill="1" applyBorder="1"/>
    <xf numFmtId="0" fontId="3" fillId="4" borderId="2" xfId="0" applyFont="1" applyFill="1" applyBorder="1"/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left" indent="1"/>
    </xf>
    <xf numFmtId="0" fontId="6" fillId="0" borderId="0" xfId="0" applyFont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64" fontId="0" fillId="3" borderId="3" xfId="0" applyNumberFormat="1" applyFill="1" applyBorder="1"/>
    <xf numFmtId="0" fontId="8" fillId="0" borderId="0" xfId="1" applyAlignment="1" applyProtection="1"/>
    <xf numFmtId="10" fontId="0" fillId="2" borderId="12" xfId="0" applyNumberFormat="1" applyFill="1" applyBorder="1"/>
    <xf numFmtId="10" fontId="0" fillId="2" borderId="9" xfId="0" applyNumberFormat="1" applyFill="1" applyBorder="1"/>
    <xf numFmtId="0" fontId="10" fillId="0" borderId="0" xfId="0" applyFont="1"/>
    <xf numFmtId="4" fontId="0" fillId="2" borderId="10" xfId="0" applyNumberFormat="1" applyFill="1" applyBorder="1"/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4" fontId="0" fillId="2" borderId="18" xfId="0" applyNumberFormat="1" applyFill="1" applyBorder="1" applyAlignment="1">
      <alignment horizontal="center" vertical="center"/>
    </xf>
    <xf numFmtId="9" fontId="0" fillId="2" borderId="18" xfId="0" applyNumberFormat="1" applyFill="1" applyBorder="1" applyAlignment="1">
      <alignment horizontal="center" vertical="center"/>
    </xf>
    <xf numFmtId="10" fontId="0" fillId="2" borderId="18" xfId="0" applyNumberForma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" fontId="0" fillId="2" borderId="23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 vertical="center"/>
    </xf>
    <xf numFmtId="9" fontId="0" fillId="2" borderId="11" xfId="0" applyNumberFormat="1" applyFill="1" applyBorder="1" applyAlignment="1">
      <alignment horizontal="center" vertical="center"/>
    </xf>
    <xf numFmtId="10" fontId="0" fillId="2" borderId="1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4" fontId="0" fillId="2" borderId="10" xfId="0" applyNumberFormat="1" applyFill="1" applyBorder="1" applyAlignment="1">
      <alignment horizontal="center" vertical="center"/>
    </xf>
    <xf numFmtId="0" fontId="9" fillId="0" borderId="17" xfId="0" applyFont="1" applyBorder="1" applyAlignment="1">
      <alignment horizontal="right" vertical="center"/>
    </xf>
    <xf numFmtId="0" fontId="9" fillId="0" borderId="19" xfId="0" applyFont="1" applyFill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 textRotation="255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2" fillId="6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top"/>
    </xf>
    <xf numFmtId="0" fontId="0" fillId="2" borderId="9" xfId="0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0" fillId="6" borderId="24" xfId="0" applyFill="1" applyBorder="1" applyAlignment="1" applyProtection="1">
      <alignment horizontal="center" vertical="center"/>
      <protection hidden="1"/>
    </xf>
    <xf numFmtId="0" fontId="0" fillId="6" borderId="11" xfId="0" applyFill="1" applyBorder="1" applyAlignment="1" applyProtection="1">
      <alignment horizontal="center" vertical="center"/>
      <protection hidden="1"/>
    </xf>
    <xf numFmtId="0" fontId="0" fillId="6" borderId="18" xfId="0" applyFill="1" applyBorder="1" applyAlignment="1" applyProtection="1">
      <alignment horizontal="center" vertical="center"/>
      <protection hidden="1"/>
    </xf>
    <xf numFmtId="14" fontId="0" fillId="6" borderId="11" xfId="0" applyNumberFormat="1" applyFill="1" applyBorder="1" applyAlignment="1" applyProtection="1">
      <alignment horizontal="center" vertical="center"/>
      <protection hidden="1"/>
    </xf>
    <xf numFmtId="14" fontId="0" fillId="6" borderId="18" xfId="0" applyNumberFormat="1" applyFill="1" applyBorder="1" applyAlignment="1" applyProtection="1">
      <alignment horizontal="center" vertical="center"/>
      <protection hidden="1"/>
    </xf>
    <xf numFmtId="9" fontId="0" fillId="6" borderId="11" xfId="0" applyNumberFormat="1" applyFill="1" applyBorder="1" applyAlignment="1" applyProtection="1">
      <alignment horizontal="center" vertical="center"/>
      <protection hidden="1"/>
    </xf>
    <xf numFmtId="9" fontId="0" fillId="6" borderId="18" xfId="0" applyNumberFormat="1" applyFill="1" applyBorder="1" applyAlignment="1" applyProtection="1">
      <alignment horizontal="center" vertical="center"/>
      <protection hidden="1"/>
    </xf>
    <xf numFmtId="10" fontId="0" fillId="6" borderId="11" xfId="0" applyNumberFormat="1" applyFill="1" applyBorder="1" applyAlignment="1" applyProtection="1">
      <alignment horizontal="center" vertical="center"/>
      <protection hidden="1"/>
    </xf>
    <xf numFmtId="10" fontId="0" fillId="6" borderId="18" xfId="0" applyNumberFormat="1" applyFill="1" applyBorder="1" applyAlignment="1" applyProtection="1">
      <alignment horizontal="center" vertical="center"/>
      <protection hidden="1"/>
    </xf>
    <xf numFmtId="4" fontId="0" fillId="6" borderId="10" xfId="0" applyNumberFormat="1" applyFill="1" applyBorder="1" applyAlignment="1" applyProtection="1">
      <alignment horizontal="center" vertical="center"/>
      <protection hidden="1"/>
    </xf>
    <xf numFmtId="4" fontId="0" fillId="6" borderId="21" xfId="0" applyNumberFormat="1" applyFill="1" applyBorder="1" applyAlignment="1" applyProtection="1">
      <alignment horizontal="center" vertical="center"/>
      <protection hidden="1"/>
    </xf>
    <xf numFmtId="4" fontId="0" fillId="3" borderId="11" xfId="0" applyNumberFormat="1" applyFill="1" applyBorder="1" applyAlignment="1" applyProtection="1">
      <alignment vertical="center"/>
      <protection hidden="1"/>
    </xf>
    <xf numFmtId="4" fontId="0" fillId="3" borderId="18" xfId="0" applyNumberFormat="1" applyFill="1" applyBorder="1" applyAlignment="1" applyProtection="1">
      <alignment vertical="center"/>
      <protection hidden="1"/>
    </xf>
    <xf numFmtId="4" fontId="0" fillId="3" borderId="25" xfId="0" applyNumberFormat="1" applyFill="1" applyBorder="1" applyAlignment="1" applyProtection="1">
      <alignment vertical="center"/>
      <protection hidden="1"/>
    </xf>
    <xf numFmtId="4" fontId="0" fillId="3" borderId="20" xfId="0" applyNumberFormat="1" applyFill="1" applyBorder="1" applyAlignment="1" applyProtection="1">
      <alignment vertical="center"/>
      <protection hidden="1"/>
    </xf>
    <xf numFmtId="0" fontId="0" fillId="6" borderId="31" xfId="0" applyFill="1" applyBorder="1" applyAlignment="1" applyProtection="1">
      <alignment horizontal="center" vertical="center"/>
      <protection hidden="1"/>
    </xf>
    <xf numFmtId="4" fontId="0" fillId="6" borderId="23" xfId="0" applyNumberFormat="1" applyFill="1" applyBorder="1" applyAlignment="1" applyProtection="1">
      <alignment horizontal="center" vertical="center"/>
      <protection hidden="1"/>
    </xf>
    <xf numFmtId="4" fontId="0" fillId="3" borderId="11" xfId="0" applyNumberFormat="1" applyFill="1" applyBorder="1" applyAlignment="1" applyProtection="1">
      <alignment horizontal="center" vertical="center"/>
      <protection hidden="1"/>
    </xf>
    <xf numFmtId="4" fontId="0" fillId="3" borderId="18" xfId="0" applyNumberForma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chartsheet" Target="chart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2"/>
  <c:protection/>
  <c:chart>
    <c:plotArea>
      <c:layout/>
      <c:barChart>
        <c:barDir val="col"/>
        <c:grouping val="clustered"/>
        <c:ser>
          <c:idx val="0"/>
          <c:order val="0"/>
          <c:tx>
            <c:v>NIFTY</c:v>
          </c:tx>
          <c:cat>
            <c:numRef>
              <c:f>'Option Cal Down'!$B$22:$AD$22</c:f>
              <c:numCache>
                <c:formatCode>dd/mm/yyyy</c:formatCode>
                <c:ptCount val="29"/>
                <c:pt idx="0">
                  <c:v>41607</c:v>
                </c:pt>
                <c:pt idx="1">
                  <c:v>41608</c:v>
                </c:pt>
                <c:pt idx="2">
                  <c:v>41609</c:v>
                </c:pt>
                <c:pt idx="3">
                  <c:v>41610</c:v>
                </c:pt>
                <c:pt idx="4">
                  <c:v>41611</c:v>
                </c:pt>
                <c:pt idx="5">
                  <c:v>41612</c:v>
                </c:pt>
                <c:pt idx="6">
                  <c:v>41613</c:v>
                </c:pt>
                <c:pt idx="7">
                  <c:v>41614</c:v>
                </c:pt>
                <c:pt idx="8">
                  <c:v>41615</c:v>
                </c:pt>
                <c:pt idx="9">
                  <c:v>41616</c:v>
                </c:pt>
                <c:pt idx="10">
                  <c:v>41617</c:v>
                </c:pt>
                <c:pt idx="11">
                  <c:v>41618</c:v>
                </c:pt>
                <c:pt idx="12">
                  <c:v>41619</c:v>
                </c:pt>
                <c:pt idx="13">
                  <c:v>41620</c:v>
                </c:pt>
                <c:pt idx="14">
                  <c:v>41621</c:v>
                </c:pt>
                <c:pt idx="15">
                  <c:v>41622</c:v>
                </c:pt>
                <c:pt idx="16">
                  <c:v>41623</c:v>
                </c:pt>
                <c:pt idx="17">
                  <c:v>41624</c:v>
                </c:pt>
                <c:pt idx="18">
                  <c:v>41625</c:v>
                </c:pt>
                <c:pt idx="19">
                  <c:v>41626</c:v>
                </c:pt>
                <c:pt idx="20">
                  <c:v>41627</c:v>
                </c:pt>
                <c:pt idx="21">
                  <c:v>41628</c:v>
                </c:pt>
                <c:pt idx="22">
                  <c:v>41629</c:v>
                </c:pt>
                <c:pt idx="23">
                  <c:v>41630</c:v>
                </c:pt>
                <c:pt idx="24">
                  <c:v>41631</c:v>
                </c:pt>
                <c:pt idx="25">
                  <c:v>41632</c:v>
                </c:pt>
                <c:pt idx="26">
                  <c:v>41633</c:v>
                </c:pt>
                <c:pt idx="27">
                  <c:v>41634</c:v>
                </c:pt>
                <c:pt idx="28">
                  <c:v>41635</c:v>
                </c:pt>
              </c:numCache>
            </c:numRef>
          </c:cat>
          <c:val>
            <c:numRef>
              <c:f>'Option Cal Down'!$B$20:$AD$20</c:f>
              <c:numCache>
                <c:formatCode>General</c:formatCode>
                <c:ptCount val="29"/>
                <c:pt idx="0">
                  <c:v>6160</c:v>
                </c:pt>
                <c:pt idx="1">
                  <c:v>5952</c:v>
                </c:pt>
                <c:pt idx="2">
                  <c:v>5945</c:v>
                </c:pt>
                <c:pt idx="3">
                  <c:v>5937</c:v>
                </c:pt>
                <c:pt idx="4">
                  <c:v>5963</c:v>
                </c:pt>
                <c:pt idx="5">
                  <c:v>5927</c:v>
                </c:pt>
                <c:pt idx="6">
                  <c:v>5944</c:v>
                </c:pt>
                <c:pt idx="7">
                  <c:v>5992</c:v>
                </c:pt>
                <c:pt idx="8">
                  <c:v>5972</c:v>
                </c:pt>
                <c:pt idx="9">
                  <c:v>5925</c:v>
                </c:pt>
                <c:pt idx="10">
                  <c:v>5981</c:v>
                </c:pt>
                <c:pt idx="11">
                  <c:v>5986</c:v>
                </c:pt>
                <c:pt idx="12">
                  <c:v>5985</c:v>
                </c:pt>
                <c:pt idx="13">
                  <c:v>5986</c:v>
                </c:pt>
                <c:pt idx="14">
                  <c:v>5959</c:v>
                </c:pt>
                <c:pt idx="15">
                  <c:v>5985</c:v>
                </c:pt>
                <c:pt idx="16">
                  <c:v>5937</c:v>
                </c:pt>
                <c:pt idx="17">
                  <c:v>5911</c:v>
                </c:pt>
                <c:pt idx="18">
                  <c:v>5934</c:v>
                </c:pt>
                <c:pt idx="19">
                  <c:v>5908</c:v>
                </c:pt>
                <c:pt idx="20">
                  <c:v>5925</c:v>
                </c:pt>
                <c:pt idx="21">
                  <c:v>5972</c:v>
                </c:pt>
                <c:pt idx="22">
                  <c:v>5941</c:v>
                </c:pt>
                <c:pt idx="23">
                  <c:v>5926</c:v>
                </c:pt>
                <c:pt idx="24">
                  <c:v>5920</c:v>
                </c:pt>
                <c:pt idx="25">
                  <c:v>5926</c:v>
                </c:pt>
                <c:pt idx="26">
                  <c:v>5977</c:v>
                </c:pt>
                <c:pt idx="27">
                  <c:v>5930</c:v>
                </c:pt>
                <c:pt idx="28">
                  <c:v>5949</c:v>
                </c:pt>
              </c:numCache>
            </c:numRef>
          </c:val>
        </c:ser>
        <c:ser>
          <c:idx val="1"/>
          <c:order val="1"/>
          <c:tx>
            <c:v>PUT</c:v>
          </c:tx>
          <c:val>
            <c:numRef>
              <c:f>'Option Cal Down'!$B$32:$AC$32</c:f>
              <c:numCache>
                <c:formatCode>#,##0.00</c:formatCode>
                <c:ptCount val="28"/>
                <c:pt idx="0">
                  <c:v>6073.7901912189072</c:v>
                </c:pt>
                <c:pt idx="1">
                  <c:v>6152.7450906791018</c:v>
                </c:pt>
                <c:pt idx="2">
                  <c:v>6154.2505502115328</c:v>
                </c:pt>
                <c:pt idx="3">
                  <c:v>6156.3058469416947</c:v>
                </c:pt>
                <c:pt idx="4">
                  <c:v>6141.1002815362317</c:v>
                </c:pt>
                <c:pt idx="5">
                  <c:v>6157.3689936153769</c:v>
                </c:pt>
                <c:pt idx="6">
                  <c:v>6146.2461408401077</c:v>
                </c:pt>
                <c:pt idx="7">
                  <c:v>6120.4336538474854</c:v>
                </c:pt>
                <c:pt idx="8">
                  <c:v>6127.481899809467</c:v>
                </c:pt>
                <c:pt idx="9">
                  <c:v>6149.3996707149709</c:v>
                </c:pt>
                <c:pt idx="10">
                  <c:v>6118.0328239570263</c:v>
                </c:pt>
                <c:pt idx="11">
                  <c:v>6112.9483127987496</c:v>
                </c:pt>
                <c:pt idx="12">
                  <c:v>6110.6234848237345</c:v>
                </c:pt>
                <c:pt idx="13">
                  <c:v>6107.2320086498839</c:v>
                </c:pt>
                <c:pt idx="14">
                  <c:v>6117.7264818508584</c:v>
                </c:pt>
                <c:pt idx="15">
                  <c:v>6101.5079765030277</c:v>
                </c:pt>
                <c:pt idx="16">
                  <c:v>6123.4214149501795</c:v>
                </c:pt>
                <c:pt idx="17">
                  <c:v>6135.5135268235263</c:v>
                </c:pt>
                <c:pt idx="18">
                  <c:v>6118.4157834059297</c:v>
                </c:pt>
                <c:pt idx="19">
                  <c:v>6130.7237799295426</c:v>
                </c:pt>
                <c:pt idx="20">
                  <c:v>6116.3932713424674</c:v>
                </c:pt>
                <c:pt idx="21">
                  <c:v>6085.1471111692426</c:v>
                </c:pt>
                <c:pt idx="22">
                  <c:v>6098.0789373582684</c:v>
                </c:pt>
                <c:pt idx="23">
                  <c:v>6102.7386597707373</c:v>
                </c:pt>
                <c:pt idx="24">
                  <c:v>6101.729064565312</c:v>
                </c:pt>
                <c:pt idx="25">
                  <c:v>6091.9353829305355</c:v>
                </c:pt>
                <c:pt idx="26">
                  <c:v>6051.4685852484708</c:v>
                </c:pt>
                <c:pt idx="27">
                  <c:v>6075.0417078976843</c:v>
                </c:pt>
              </c:numCache>
            </c:numRef>
          </c:val>
        </c:ser>
        <c:ser>
          <c:idx val="2"/>
          <c:order val="2"/>
          <c:tx>
            <c:v>CALL</c:v>
          </c:tx>
          <c:val>
            <c:numRef>
              <c:f>'Option Cal Down'!$B$29:$AC$29</c:f>
              <c:numCache>
                <c:formatCode>#,##0.00</c:formatCode>
                <c:ptCount val="28"/>
                <c:pt idx="0">
                  <c:v>6275.0721770945775</c:v>
                </c:pt>
                <c:pt idx="1">
                  <c:v>6144.5576224616543</c:v>
                </c:pt>
                <c:pt idx="2">
                  <c:v>6137.5932655251472</c:v>
                </c:pt>
                <c:pt idx="3">
                  <c:v>6130.1783833211857</c:v>
                </c:pt>
                <c:pt idx="4">
                  <c:v>6139.5022764270288</c:v>
                </c:pt>
                <c:pt idx="5">
                  <c:v>6118.3000843735008</c:v>
                </c:pt>
                <c:pt idx="6">
                  <c:v>6122.7059647321503</c:v>
                </c:pt>
                <c:pt idx="7">
                  <c:v>6143.4218480505842</c:v>
                </c:pt>
                <c:pt idx="8">
                  <c:v>6128.9981014112891</c:v>
                </c:pt>
                <c:pt idx="9">
                  <c:v>6102.4435167136826</c:v>
                </c:pt>
                <c:pt idx="10">
                  <c:v>6125.6039512612788</c:v>
                </c:pt>
                <c:pt idx="11">
                  <c:v>6124.0463582276507</c:v>
                </c:pt>
                <c:pt idx="12">
                  <c:v>6119.2480851068321</c:v>
                </c:pt>
                <c:pt idx="13">
                  <c:v>6115.3828004271418</c:v>
                </c:pt>
                <c:pt idx="14">
                  <c:v>6097.4031016726312</c:v>
                </c:pt>
                <c:pt idx="15">
                  <c:v>6105.7100608300434</c:v>
                </c:pt>
                <c:pt idx="16">
                  <c:v>6078.1486001535141</c:v>
                </c:pt>
                <c:pt idx="17">
                  <c:v>6062.7654491845824</c:v>
                </c:pt>
                <c:pt idx="18">
                  <c:v>6067.1920791164175</c:v>
                </c:pt>
                <c:pt idx="19">
                  <c:v>6052.0240850914515</c:v>
                </c:pt>
                <c:pt idx="20">
                  <c:v>6053.2172219680497</c:v>
                </c:pt>
                <c:pt idx="21">
                  <c:v>6067.4943431809879</c:v>
                </c:pt>
                <c:pt idx="22">
                  <c:v>6047.9490865888838</c:v>
                </c:pt>
                <c:pt idx="23">
                  <c:v>6036.1313619631237</c:v>
                </c:pt>
                <c:pt idx="24">
                  <c:v>6027.6439553725413</c:v>
                </c:pt>
                <c:pt idx="25">
                  <c:v>6022.3720979158325</c:v>
                </c:pt>
                <c:pt idx="26">
                  <c:v>6031.4267598851839</c:v>
                </c:pt>
                <c:pt idx="27">
                  <c:v>6006.5209775692711</c:v>
                </c:pt>
              </c:numCache>
            </c:numRef>
          </c:val>
        </c:ser>
        <c:axId val="105196544"/>
        <c:axId val="105198336"/>
      </c:barChart>
      <c:dateAx>
        <c:axId val="105196544"/>
        <c:scaling>
          <c:orientation val="minMax"/>
        </c:scaling>
        <c:axPos val="b"/>
        <c:numFmt formatCode="dd/mm/yyyy" sourceLinked="1"/>
        <c:tickLblPos val="nextTo"/>
        <c:crossAx val="105198336"/>
        <c:crosses val="autoZero"/>
        <c:auto val="1"/>
        <c:lblOffset val="100"/>
      </c:dateAx>
      <c:valAx>
        <c:axId val="105198336"/>
        <c:scaling>
          <c:orientation val="minMax"/>
          <c:min val="5800"/>
        </c:scaling>
        <c:axPos val="l"/>
        <c:majorGridlines/>
        <c:numFmt formatCode="#,##0.00" sourceLinked="0"/>
        <c:tickLblPos val="nextTo"/>
        <c:crossAx val="105196544"/>
        <c:crosses val="autoZero"/>
        <c:crossBetween val="between"/>
        <c:majorUnit val="25"/>
        <c:minorUnit val="5"/>
      </c:valAx>
    </c:plotArea>
    <c:legend>
      <c:legendPos val="r"/>
      <c:layout/>
    </c:legend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2"/>
  <c:protection/>
  <c:chart>
    <c:autoTitleDeleted val="1"/>
    <c:plotArea>
      <c:layout/>
      <c:barChart>
        <c:barDir val="col"/>
        <c:grouping val="clustered"/>
        <c:ser>
          <c:idx val="0"/>
          <c:order val="0"/>
          <c:tx>
            <c:v>NIFTY</c:v>
          </c:tx>
          <c:cat>
            <c:numRef>
              <c:f>'Option Cal Down'!$B$5:$AD$5</c:f>
              <c:numCache>
                <c:formatCode>dd/mm/yyyy</c:formatCode>
                <c:ptCount val="29"/>
                <c:pt idx="0">
                  <c:v>41607</c:v>
                </c:pt>
                <c:pt idx="1">
                  <c:v>41608</c:v>
                </c:pt>
                <c:pt idx="2">
                  <c:v>41609</c:v>
                </c:pt>
                <c:pt idx="3">
                  <c:v>41610</c:v>
                </c:pt>
                <c:pt idx="4">
                  <c:v>41611</c:v>
                </c:pt>
                <c:pt idx="5">
                  <c:v>41612</c:v>
                </c:pt>
                <c:pt idx="6">
                  <c:v>41613</c:v>
                </c:pt>
                <c:pt idx="7">
                  <c:v>41614</c:v>
                </c:pt>
                <c:pt idx="8">
                  <c:v>41615</c:v>
                </c:pt>
                <c:pt idx="9">
                  <c:v>41616</c:v>
                </c:pt>
                <c:pt idx="10">
                  <c:v>41617</c:v>
                </c:pt>
                <c:pt idx="11">
                  <c:v>41618</c:v>
                </c:pt>
                <c:pt idx="12">
                  <c:v>41619</c:v>
                </c:pt>
                <c:pt idx="13">
                  <c:v>41620</c:v>
                </c:pt>
                <c:pt idx="14">
                  <c:v>41621</c:v>
                </c:pt>
                <c:pt idx="15">
                  <c:v>41622</c:v>
                </c:pt>
                <c:pt idx="16">
                  <c:v>41623</c:v>
                </c:pt>
                <c:pt idx="17">
                  <c:v>41624</c:v>
                </c:pt>
                <c:pt idx="18">
                  <c:v>41625</c:v>
                </c:pt>
                <c:pt idx="19">
                  <c:v>41626</c:v>
                </c:pt>
                <c:pt idx="20">
                  <c:v>41627</c:v>
                </c:pt>
                <c:pt idx="21">
                  <c:v>41628</c:v>
                </c:pt>
                <c:pt idx="22">
                  <c:v>41629</c:v>
                </c:pt>
                <c:pt idx="23">
                  <c:v>41630</c:v>
                </c:pt>
                <c:pt idx="24">
                  <c:v>41631</c:v>
                </c:pt>
                <c:pt idx="25">
                  <c:v>41632</c:v>
                </c:pt>
                <c:pt idx="26">
                  <c:v>41633</c:v>
                </c:pt>
                <c:pt idx="27">
                  <c:v>41634</c:v>
                </c:pt>
                <c:pt idx="28">
                  <c:v>41635</c:v>
                </c:pt>
              </c:numCache>
            </c:numRef>
          </c:cat>
          <c:val>
            <c:numRef>
              <c:f>'Option Cal Down'!$B$3:$AD$3</c:f>
              <c:numCache>
                <c:formatCode>General</c:formatCode>
                <c:ptCount val="29"/>
                <c:pt idx="0">
                  <c:v>6160</c:v>
                </c:pt>
                <c:pt idx="1">
                  <c:v>6032</c:v>
                </c:pt>
                <c:pt idx="2">
                  <c:v>6133</c:v>
                </c:pt>
                <c:pt idx="3">
                  <c:v>6093</c:v>
                </c:pt>
                <c:pt idx="4">
                  <c:v>6010</c:v>
                </c:pt>
                <c:pt idx="5">
                  <c:v>6144</c:v>
                </c:pt>
                <c:pt idx="6">
                  <c:v>6197</c:v>
                </c:pt>
                <c:pt idx="7">
                  <c:v>6062</c:v>
                </c:pt>
                <c:pt idx="8">
                  <c:v>6073</c:v>
                </c:pt>
                <c:pt idx="9">
                  <c:v>6115</c:v>
                </c:pt>
                <c:pt idx="10">
                  <c:v>6095</c:v>
                </c:pt>
                <c:pt idx="11">
                  <c:v>6010</c:v>
                </c:pt>
                <c:pt idx="12">
                  <c:v>6177</c:v>
                </c:pt>
                <c:pt idx="13">
                  <c:v>6026</c:v>
                </c:pt>
                <c:pt idx="14">
                  <c:v>6064</c:v>
                </c:pt>
                <c:pt idx="15">
                  <c:v>6186</c:v>
                </c:pt>
                <c:pt idx="16">
                  <c:v>6011</c:v>
                </c:pt>
                <c:pt idx="17">
                  <c:v>6151</c:v>
                </c:pt>
                <c:pt idx="18">
                  <c:v>6011</c:v>
                </c:pt>
                <c:pt idx="19">
                  <c:v>6107</c:v>
                </c:pt>
                <c:pt idx="20">
                  <c:v>6117</c:v>
                </c:pt>
                <c:pt idx="21">
                  <c:v>6135</c:v>
                </c:pt>
                <c:pt idx="22">
                  <c:v>6171</c:v>
                </c:pt>
                <c:pt idx="23">
                  <c:v>6023</c:v>
                </c:pt>
                <c:pt idx="24">
                  <c:v>6030</c:v>
                </c:pt>
                <c:pt idx="25">
                  <c:v>6136</c:v>
                </c:pt>
                <c:pt idx="26">
                  <c:v>6078</c:v>
                </c:pt>
                <c:pt idx="27">
                  <c:v>6097</c:v>
                </c:pt>
                <c:pt idx="28">
                  <c:v>6082</c:v>
                </c:pt>
              </c:numCache>
            </c:numRef>
          </c:val>
        </c:ser>
        <c:ser>
          <c:idx val="1"/>
          <c:order val="1"/>
          <c:tx>
            <c:v>CALL</c:v>
          </c:tx>
          <c:val>
            <c:numRef>
              <c:f>'Option Cal Down'!$B$12:$AC$12</c:f>
              <c:numCache>
                <c:formatCode>#,##0.00</c:formatCode>
                <c:ptCount val="28"/>
                <c:pt idx="0">
                  <c:v>6275.0721770945775</c:v>
                </c:pt>
                <c:pt idx="1">
                  <c:v>6188.2526810450217</c:v>
                </c:pt>
                <c:pt idx="2">
                  <c:v>6249.2381636298578</c:v>
                </c:pt>
                <c:pt idx="3">
                  <c:v>6218.8419572132789</c:v>
                </c:pt>
                <c:pt idx="4">
                  <c:v>6164.7159955031457</c:v>
                </c:pt>
                <c:pt idx="5">
                  <c:v>6246.0911309454114</c:v>
                </c:pt>
                <c:pt idx="6">
                  <c:v>6281.2086226441743</c:v>
                </c:pt>
                <c:pt idx="7">
                  <c:v>6184.0344348375602</c:v>
                </c:pt>
                <c:pt idx="8">
                  <c:v>6186.9918229336154</c:v>
                </c:pt>
                <c:pt idx="9">
                  <c:v>6210.6783338349796</c:v>
                </c:pt>
                <c:pt idx="10">
                  <c:v>6193.1682615651771</c:v>
                </c:pt>
                <c:pt idx="11">
                  <c:v>6137.0261303783209</c:v>
                </c:pt>
                <c:pt idx="12">
                  <c:v>6243.4455877903629</c:v>
                </c:pt>
                <c:pt idx="13">
                  <c:v>6137.3553904728724</c:v>
                </c:pt>
                <c:pt idx="14">
                  <c:v>6155.7694464624456</c:v>
                </c:pt>
                <c:pt idx="15">
                  <c:v>6238.2309593766831</c:v>
                </c:pt>
                <c:pt idx="16">
                  <c:v>6114.7814072458405</c:v>
                </c:pt>
                <c:pt idx="17">
                  <c:v>6202.4227402244178</c:v>
                </c:pt>
                <c:pt idx="18">
                  <c:v>6104.5597340434861</c:v>
                </c:pt>
                <c:pt idx="19">
                  <c:v>6160.16254817957</c:v>
                </c:pt>
                <c:pt idx="20">
                  <c:v>6162.185167656643</c:v>
                </c:pt>
                <c:pt idx="21">
                  <c:v>6170.550516849019</c:v>
                </c:pt>
                <c:pt idx="22">
                  <c:v>6194.7192690591783</c:v>
                </c:pt>
                <c:pt idx="23">
                  <c:v>6080.8499363658811</c:v>
                </c:pt>
                <c:pt idx="24">
                  <c:v>6077.4731800495192</c:v>
                </c:pt>
                <c:pt idx="25">
                  <c:v>6148.9383572419192</c:v>
                </c:pt>
                <c:pt idx="26">
                  <c:v>6093.5859129541941</c:v>
                </c:pt>
                <c:pt idx="27">
                  <c:v>6101.4398846312706</c:v>
                </c:pt>
              </c:numCache>
            </c:numRef>
          </c:val>
        </c:ser>
        <c:ser>
          <c:idx val="2"/>
          <c:order val="2"/>
          <c:tx>
            <c:v>PUT</c:v>
          </c:tx>
          <c:val>
            <c:numRef>
              <c:f>'Option Cal Down'!$B$15:$AC$15</c:f>
              <c:numCache>
                <c:formatCode>#,##0.00</c:formatCode>
                <c:ptCount val="28"/>
                <c:pt idx="0">
                  <c:v>6073.7901912189072</c:v>
                </c:pt>
                <c:pt idx="1">
                  <c:v>6116.4401492624693</c:v>
                </c:pt>
                <c:pt idx="2">
                  <c:v>6077.8954483162424</c:v>
                </c:pt>
                <c:pt idx="3">
                  <c:v>6088.9694208337878</c:v>
                </c:pt>
                <c:pt idx="4">
                  <c:v>6119.3140006123485</c:v>
                </c:pt>
                <c:pt idx="5">
                  <c:v>6068.1600401872874</c:v>
                </c:pt>
                <c:pt idx="6">
                  <c:v>6051.7487987521317</c:v>
                </c:pt>
                <c:pt idx="7">
                  <c:v>6091.0462406344614</c:v>
                </c:pt>
                <c:pt idx="8">
                  <c:v>6084.4756213317942</c:v>
                </c:pt>
                <c:pt idx="9">
                  <c:v>6067.6344878362679</c:v>
                </c:pt>
                <c:pt idx="10">
                  <c:v>6071.5971342609246</c:v>
                </c:pt>
                <c:pt idx="11">
                  <c:v>6101.9280849494207</c:v>
                </c:pt>
                <c:pt idx="12">
                  <c:v>6042.8209875072653</c:v>
                </c:pt>
                <c:pt idx="13">
                  <c:v>6089.2045986956145</c:v>
                </c:pt>
                <c:pt idx="14">
                  <c:v>6071.0928266406736</c:v>
                </c:pt>
                <c:pt idx="15">
                  <c:v>6033.0288750496675</c:v>
                </c:pt>
                <c:pt idx="16">
                  <c:v>6086.0542220425059</c:v>
                </c:pt>
                <c:pt idx="17">
                  <c:v>6035.1708178633608</c:v>
                </c:pt>
                <c:pt idx="18">
                  <c:v>6078.7834383329982</c:v>
                </c:pt>
                <c:pt idx="19">
                  <c:v>6039.8622430176611</c:v>
                </c:pt>
                <c:pt idx="20">
                  <c:v>6033.3612170310607</c:v>
                </c:pt>
                <c:pt idx="21">
                  <c:v>6025.2032848372728</c:v>
                </c:pt>
                <c:pt idx="22">
                  <c:v>6014.8491198285628</c:v>
                </c:pt>
                <c:pt idx="23">
                  <c:v>6050.4572341734947</c:v>
                </c:pt>
                <c:pt idx="24">
                  <c:v>6041.5582892422899</c:v>
                </c:pt>
                <c:pt idx="25">
                  <c:v>6008.5016422566241</c:v>
                </c:pt>
                <c:pt idx="26">
                  <c:v>6012.6277383174811</c:v>
                </c:pt>
                <c:pt idx="27">
                  <c:v>6002.9606149596839</c:v>
                </c:pt>
              </c:numCache>
            </c:numRef>
          </c:val>
        </c:ser>
        <c:gapWidth val="300"/>
        <c:axId val="106503552"/>
        <c:axId val="106514304"/>
      </c:barChart>
      <c:dateAx>
        <c:axId val="106503552"/>
        <c:scaling>
          <c:orientation val="minMax"/>
        </c:scaling>
        <c:axPos val="b"/>
        <c:majorGridlines/>
        <c:title>
          <c:layout/>
        </c:title>
        <c:numFmt formatCode="dd/mm/yyyy" sourceLinked="1"/>
        <c:majorTickMark val="none"/>
        <c:tickLblPos val="nextTo"/>
        <c:crossAx val="106514304"/>
        <c:crosses val="autoZero"/>
        <c:auto val="1"/>
        <c:lblOffset val="100"/>
      </c:dateAx>
      <c:valAx>
        <c:axId val="106514304"/>
        <c:scaling>
          <c:orientation val="minMax"/>
          <c:min val="5950"/>
        </c:scaling>
        <c:axPos val="l"/>
        <c:majorGridlines/>
        <c:title>
          <c:layout/>
        </c:title>
        <c:numFmt formatCode="#,##0.00" sourceLinked="0"/>
        <c:tickLblPos val="nextTo"/>
        <c:crossAx val="106503552"/>
        <c:crosses val="autoZero"/>
        <c:crossBetween val="between"/>
        <c:majorUnit val="25"/>
        <c:minorUnit val="5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sheetProtection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719" cy="629046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" y="0"/>
    <xdr:ext cx="8672762" cy="629046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1:A30"/>
  <sheetViews>
    <sheetView showGridLines="0" workbookViewId="0">
      <selection activeCell="A28" sqref="A28:A30"/>
    </sheetView>
  </sheetViews>
  <sheetFormatPr defaultRowHeight="12.75"/>
  <cols>
    <col min="1" max="16384" width="9.140625" style="4"/>
  </cols>
  <sheetData>
    <row r="1" spans="1:1" ht="21">
      <c r="A1" s="5" t="s">
        <v>71</v>
      </c>
    </row>
    <row r="2" spans="1:1">
      <c r="A2" s="4" t="s">
        <v>90</v>
      </c>
    </row>
    <row r="3" spans="1:1">
      <c r="A3" s="4" t="s">
        <v>91</v>
      </c>
    </row>
    <row r="5" spans="1:1">
      <c r="A5" s="33" t="s">
        <v>72</v>
      </c>
    </row>
    <row r="6" spans="1:1">
      <c r="A6" s="4" t="s">
        <v>73</v>
      </c>
    </row>
    <row r="7" spans="1:1">
      <c r="A7" s="4" t="s">
        <v>74</v>
      </c>
    </row>
    <row r="8" spans="1:1">
      <c r="A8" s="4" t="s">
        <v>75</v>
      </c>
    </row>
    <row r="9" spans="1:1">
      <c r="A9" s="4" t="s">
        <v>76</v>
      </c>
    </row>
    <row r="10" spans="1:1">
      <c r="A10" s="4" t="s">
        <v>77</v>
      </c>
    </row>
    <row r="12" spans="1:1">
      <c r="A12" s="33" t="s">
        <v>78</v>
      </c>
    </row>
    <row r="13" spans="1:1">
      <c r="A13" s="4" t="s">
        <v>79</v>
      </c>
    </row>
    <row r="14" spans="1:1">
      <c r="A14" s="4" t="s">
        <v>80</v>
      </c>
    </row>
    <row r="15" spans="1:1">
      <c r="A15" s="4" t="s">
        <v>81</v>
      </c>
    </row>
    <row r="16" spans="1:1">
      <c r="A16" s="4" t="s">
        <v>82</v>
      </c>
    </row>
    <row r="18" spans="1:1">
      <c r="A18" s="4" t="s">
        <v>83</v>
      </c>
    </row>
    <row r="19" spans="1:1">
      <c r="A19" s="4" t="s">
        <v>84</v>
      </c>
    </row>
    <row r="20" spans="1:1">
      <c r="A20" s="4" t="s">
        <v>85</v>
      </c>
    </row>
    <row r="21" spans="1:1">
      <c r="A21" s="4" t="s">
        <v>86</v>
      </c>
    </row>
    <row r="22" spans="1:1">
      <c r="A22" s="4" t="s">
        <v>87</v>
      </c>
    </row>
    <row r="23" spans="1:1">
      <c r="A23" s="4" t="s">
        <v>88</v>
      </c>
    </row>
    <row r="24" spans="1:1">
      <c r="A24" s="4" t="s">
        <v>89</v>
      </c>
    </row>
    <row r="27" spans="1:1" ht="21">
      <c r="A27" s="5" t="s">
        <v>65</v>
      </c>
    </row>
    <row r="28" spans="1:1">
      <c r="A28" s="4" t="s">
        <v>66</v>
      </c>
    </row>
    <row r="29" spans="1:1">
      <c r="A29" s="4" t="s">
        <v>67</v>
      </c>
    </row>
    <row r="30" spans="1:1">
      <c r="A30" s="4" t="s">
        <v>68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/>
  <dimension ref="A1:G18"/>
  <sheetViews>
    <sheetView showGridLines="0" workbookViewId="0">
      <selection activeCell="D4" sqref="D4"/>
    </sheetView>
  </sheetViews>
  <sheetFormatPr defaultRowHeight="12.75"/>
  <cols>
    <col min="2" max="2" width="16.5703125" style="2" bestFit="1" customWidth="1"/>
    <col min="3" max="4" width="10.7109375" customWidth="1"/>
  </cols>
  <sheetData>
    <row r="1" spans="1:7">
      <c r="A1" s="30"/>
    </row>
    <row r="3" spans="1:7">
      <c r="B3" s="10" t="s">
        <v>0</v>
      </c>
      <c r="C3" s="34">
        <v>6160</v>
      </c>
      <c r="D3" s="20" t="s">
        <v>104</v>
      </c>
    </row>
    <row r="4" spans="1:7">
      <c r="B4" s="11" t="s">
        <v>14</v>
      </c>
      <c r="C4" s="13">
        <v>6000</v>
      </c>
      <c r="D4" s="20" t="s">
        <v>18</v>
      </c>
    </row>
    <row r="5" spans="1:7">
      <c r="B5" s="11" t="s">
        <v>3</v>
      </c>
      <c r="C5" s="14">
        <f ca="1">TODAY()</f>
        <v>41607</v>
      </c>
      <c r="D5" s="20"/>
    </row>
    <row r="6" spans="1:7">
      <c r="B6" s="11" t="s">
        <v>2</v>
      </c>
      <c r="C6" s="14">
        <f ca="1">C5+28</f>
        <v>41635</v>
      </c>
      <c r="D6" s="20" t="s">
        <v>16</v>
      </c>
    </row>
    <row r="7" spans="1:7">
      <c r="B7" s="11" t="s">
        <v>8</v>
      </c>
      <c r="C7" s="15">
        <v>0.23</v>
      </c>
      <c r="D7" s="20" t="s">
        <v>19</v>
      </c>
    </row>
    <row r="8" spans="1:7">
      <c r="B8" s="11" t="s">
        <v>1</v>
      </c>
      <c r="C8" s="31">
        <v>9.5000000000000001E-2</v>
      </c>
      <c r="D8" s="20" t="s">
        <v>20</v>
      </c>
    </row>
    <row r="9" spans="1:7">
      <c r="B9" s="12" t="s">
        <v>69</v>
      </c>
      <c r="C9" s="32">
        <v>0</v>
      </c>
      <c r="D9" s="20" t="s">
        <v>70</v>
      </c>
    </row>
    <row r="10" spans="1:7">
      <c r="B10" s="16" t="s">
        <v>15</v>
      </c>
      <c r="C10" s="3">
        <f ca="1">(C6-C5)/365</f>
        <v>7.6712328767123292E-2</v>
      </c>
      <c r="D10" s="1"/>
    </row>
    <row r="12" spans="1:7">
      <c r="B12" s="17"/>
      <c r="C12" s="18" t="s">
        <v>11</v>
      </c>
      <c r="D12" s="19" t="s">
        <v>12</v>
      </c>
    </row>
    <row r="13" spans="1:7">
      <c r="B13" s="11" t="s">
        <v>13</v>
      </c>
      <c r="C13" s="27">
        <f ca="1">CallOption(C3,C4,C10,C8,C7,C9)</f>
        <v>276.64632208911371</v>
      </c>
      <c r="D13" s="6">
        <f ca="1">PutOption(C3,C4,C10,C8,C7,C9)</f>
        <v>73.07923880266776</v>
      </c>
      <c r="F13" s="1"/>
      <c r="G13" s="1"/>
    </row>
    <row r="14" spans="1:7">
      <c r="B14" s="11" t="s">
        <v>4</v>
      </c>
      <c r="C14" s="28">
        <f ca="1">CallDelta(C3,C4,C10,C8,C7,C9)</f>
        <v>0.71204768573409882</v>
      </c>
      <c r="D14" s="7">
        <f ca="1">Putdelta(C3,C4,C10,C8,C7,C9)</f>
        <v>-0.28795231426590118</v>
      </c>
      <c r="E14" s="20" t="s">
        <v>21</v>
      </c>
    </row>
    <row r="15" spans="1:7">
      <c r="B15" s="11" t="s">
        <v>5</v>
      </c>
      <c r="C15" s="28">
        <f ca="1">Gamma(C3,C4,C10,C8,C7,C9)</f>
        <v>8.694068419904359E-4</v>
      </c>
      <c r="D15" s="7">
        <f ca="1">Gamma(C3,C4,C10,C8,C7,C9)</f>
        <v>8.694068419904359E-4</v>
      </c>
      <c r="E15" s="20" t="s">
        <v>22</v>
      </c>
    </row>
    <row r="16" spans="1:7">
      <c r="B16" s="11" t="s">
        <v>7</v>
      </c>
      <c r="C16" s="28">
        <f ca="1">CallTheta(C3,C4,C10,C8,C7,C9)</f>
        <v>-3.4602705475641446</v>
      </c>
      <c r="D16" s="7">
        <f ca="1">PutTheta(C3,C4,C10,C8,C7,C9)</f>
        <v>-1.9099660897893842</v>
      </c>
      <c r="E16" s="20" t="s">
        <v>23</v>
      </c>
    </row>
    <row r="17" spans="2:5">
      <c r="B17" s="11" t="s">
        <v>6</v>
      </c>
      <c r="C17" s="28">
        <f ca="1">vega(C3,C4,C10,C8,C7,C9)</f>
        <v>5.8207303522329843</v>
      </c>
      <c r="D17" s="7">
        <f ca="1">vega(C3,C4,C10,C8,C7,C9)</f>
        <v>5.8207303522329843</v>
      </c>
      <c r="E17" s="20" t="s">
        <v>24</v>
      </c>
    </row>
    <row r="18" spans="2:5">
      <c r="B18" s="12" t="s">
        <v>17</v>
      </c>
      <c r="C18" s="29">
        <f ca="1">CallRho(C3,C4,C10,C8,C7,C9)</f>
        <v>3.1525448716964979</v>
      </c>
      <c r="D18" s="8">
        <f ca="1">PutRho(C3,C4,C10,C8,C7,C9)</f>
        <v>-1.4167735301659545</v>
      </c>
      <c r="E18" s="20" t="s">
        <v>25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44"/>
  <sheetViews>
    <sheetView tabSelected="1" zoomScaleNormal="100" workbookViewId="0">
      <selection activeCell="B32" sqref="B32:AD33"/>
    </sheetView>
  </sheetViews>
  <sheetFormatPr defaultRowHeight="12.75"/>
  <cols>
    <col min="1" max="1" width="16.5703125" style="2" bestFit="1" customWidth="1"/>
    <col min="2" max="2" width="11.140625" bestFit="1" customWidth="1"/>
    <col min="3" max="30" width="10.140625" bestFit="1" customWidth="1"/>
  </cols>
  <sheetData>
    <row r="1" spans="1:30" ht="12.75" customHeight="1">
      <c r="A1" s="75" t="s">
        <v>98</v>
      </c>
      <c r="B1" s="76">
        <v>6200</v>
      </c>
      <c r="C1" s="70" t="s">
        <v>93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1"/>
    </row>
    <row r="2" spans="1:30" ht="13.5" customHeight="1" thickBot="1">
      <c r="A2" s="77" t="s">
        <v>99</v>
      </c>
      <c r="B2" s="78">
        <v>6000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72"/>
    </row>
    <row r="3" spans="1:30">
      <c r="A3" s="73" t="s">
        <v>0</v>
      </c>
      <c r="B3" s="74">
        <v>6160</v>
      </c>
      <c r="C3" s="91">
        <f ca="1">RANDBETWEEN($B$2,$B$1)</f>
        <v>6032</v>
      </c>
      <c r="D3" s="91">
        <f t="shared" ref="D3:AD3" ca="1" si="0">RANDBETWEEN($B$2,$B$1)</f>
        <v>6133</v>
      </c>
      <c r="E3" s="91">
        <f t="shared" ca="1" si="0"/>
        <v>6093</v>
      </c>
      <c r="F3" s="91">
        <f t="shared" ca="1" si="0"/>
        <v>6010</v>
      </c>
      <c r="G3" s="91">
        <f t="shared" ca="1" si="0"/>
        <v>6144</v>
      </c>
      <c r="H3" s="91">
        <f t="shared" ca="1" si="0"/>
        <v>6197</v>
      </c>
      <c r="I3" s="91">
        <f t="shared" ca="1" si="0"/>
        <v>6062</v>
      </c>
      <c r="J3" s="91">
        <f t="shared" ca="1" si="0"/>
        <v>6073</v>
      </c>
      <c r="K3" s="91">
        <f t="shared" ca="1" si="0"/>
        <v>6115</v>
      </c>
      <c r="L3" s="91">
        <f t="shared" ca="1" si="0"/>
        <v>6095</v>
      </c>
      <c r="M3" s="91">
        <f t="shared" ca="1" si="0"/>
        <v>6010</v>
      </c>
      <c r="N3" s="91">
        <f t="shared" ca="1" si="0"/>
        <v>6177</v>
      </c>
      <c r="O3" s="91">
        <f t="shared" ca="1" si="0"/>
        <v>6026</v>
      </c>
      <c r="P3" s="91">
        <f t="shared" ca="1" si="0"/>
        <v>6064</v>
      </c>
      <c r="Q3" s="91">
        <f t="shared" ca="1" si="0"/>
        <v>6186</v>
      </c>
      <c r="R3" s="91">
        <f t="shared" ca="1" si="0"/>
        <v>6011</v>
      </c>
      <c r="S3" s="91">
        <f t="shared" ca="1" si="0"/>
        <v>6151</v>
      </c>
      <c r="T3" s="91">
        <f t="shared" ca="1" si="0"/>
        <v>6011</v>
      </c>
      <c r="U3" s="91">
        <f t="shared" ca="1" si="0"/>
        <v>6107</v>
      </c>
      <c r="V3" s="91">
        <f t="shared" ca="1" si="0"/>
        <v>6117</v>
      </c>
      <c r="W3" s="91">
        <f t="shared" ca="1" si="0"/>
        <v>6135</v>
      </c>
      <c r="X3" s="91">
        <f t="shared" ca="1" si="0"/>
        <v>6171</v>
      </c>
      <c r="Y3" s="91">
        <f t="shared" ca="1" si="0"/>
        <v>6023</v>
      </c>
      <c r="Z3" s="91">
        <f t="shared" ca="1" si="0"/>
        <v>6030</v>
      </c>
      <c r="AA3" s="91">
        <f t="shared" ca="1" si="0"/>
        <v>6136</v>
      </c>
      <c r="AB3" s="91">
        <f t="shared" ca="1" si="0"/>
        <v>6078</v>
      </c>
      <c r="AC3" s="91">
        <f t="shared" ca="1" si="0"/>
        <v>6097</v>
      </c>
      <c r="AD3" s="91">
        <f t="shared" ca="1" si="0"/>
        <v>6082</v>
      </c>
    </row>
    <row r="4" spans="1:30">
      <c r="A4" s="35" t="s">
        <v>14</v>
      </c>
      <c r="B4" s="42">
        <v>6000</v>
      </c>
      <c r="C4" s="92">
        <f>B4</f>
        <v>6000</v>
      </c>
      <c r="D4" s="92">
        <f t="shared" ref="D4:AD4" si="1">C4</f>
        <v>6000</v>
      </c>
      <c r="E4" s="92">
        <f t="shared" si="1"/>
        <v>6000</v>
      </c>
      <c r="F4" s="92">
        <f t="shared" si="1"/>
        <v>6000</v>
      </c>
      <c r="G4" s="92">
        <f t="shared" si="1"/>
        <v>6000</v>
      </c>
      <c r="H4" s="92">
        <f t="shared" si="1"/>
        <v>6000</v>
      </c>
      <c r="I4" s="92">
        <f t="shared" si="1"/>
        <v>6000</v>
      </c>
      <c r="J4" s="92">
        <f t="shared" si="1"/>
        <v>6000</v>
      </c>
      <c r="K4" s="92">
        <f t="shared" si="1"/>
        <v>6000</v>
      </c>
      <c r="L4" s="92">
        <f t="shared" si="1"/>
        <v>6000</v>
      </c>
      <c r="M4" s="92">
        <f t="shared" si="1"/>
        <v>6000</v>
      </c>
      <c r="N4" s="92">
        <f t="shared" si="1"/>
        <v>6000</v>
      </c>
      <c r="O4" s="92">
        <f t="shared" si="1"/>
        <v>6000</v>
      </c>
      <c r="P4" s="92">
        <f t="shared" si="1"/>
        <v>6000</v>
      </c>
      <c r="Q4" s="92">
        <f t="shared" si="1"/>
        <v>6000</v>
      </c>
      <c r="R4" s="92">
        <f t="shared" si="1"/>
        <v>6000</v>
      </c>
      <c r="S4" s="92">
        <f t="shared" si="1"/>
        <v>6000</v>
      </c>
      <c r="T4" s="92">
        <f t="shared" si="1"/>
        <v>6000</v>
      </c>
      <c r="U4" s="92">
        <f t="shared" si="1"/>
        <v>6000</v>
      </c>
      <c r="V4" s="92">
        <f t="shared" si="1"/>
        <v>6000</v>
      </c>
      <c r="W4" s="92">
        <f t="shared" si="1"/>
        <v>6000</v>
      </c>
      <c r="X4" s="92">
        <f t="shared" si="1"/>
        <v>6000</v>
      </c>
      <c r="Y4" s="92">
        <f t="shared" si="1"/>
        <v>6000</v>
      </c>
      <c r="Z4" s="92">
        <f t="shared" si="1"/>
        <v>6000</v>
      </c>
      <c r="AA4" s="92">
        <f t="shared" si="1"/>
        <v>6000</v>
      </c>
      <c r="AB4" s="92">
        <f t="shared" si="1"/>
        <v>6000</v>
      </c>
      <c r="AC4" s="92">
        <f t="shared" si="1"/>
        <v>6000</v>
      </c>
      <c r="AD4" s="93">
        <f t="shared" si="1"/>
        <v>6000</v>
      </c>
    </row>
    <row r="5" spans="1:30">
      <c r="A5" s="35" t="s">
        <v>3</v>
      </c>
      <c r="B5" s="43">
        <f ca="1">TODAY()</f>
        <v>41607</v>
      </c>
      <c r="C5" s="94">
        <f ca="1">B5+1</f>
        <v>41608</v>
      </c>
      <c r="D5" s="94">
        <f ca="1">C5+1</f>
        <v>41609</v>
      </c>
      <c r="E5" s="94">
        <f t="shared" ref="E5:AD5" ca="1" si="2">D5+1</f>
        <v>41610</v>
      </c>
      <c r="F5" s="94">
        <f t="shared" ca="1" si="2"/>
        <v>41611</v>
      </c>
      <c r="G5" s="94">
        <f t="shared" ca="1" si="2"/>
        <v>41612</v>
      </c>
      <c r="H5" s="94">
        <f t="shared" ca="1" si="2"/>
        <v>41613</v>
      </c>
      <c r="I5" s="94">
        <f t="shared" ca="1" si="2"/>
        <v>41614</v>
      </c>
      <c r="J5" s="94">
        <f t="shared" ca="1" si="2"/>
        <v>41615</v>
      </c>
      <c r="K5" s="94">
        <f t="shared" ca="1" si="2"/>
        <v>41616</v>
      </c>
      <c r="L5" s="94">
        <f t="shared" ca="1" si="2"/>
        <v>41617</v>
      </c>
      <c r="M5" s="94">
        <f t="shared" ca="1" si="2"/>
        <v>41618</v>
      </c>
      <c r="N5" s="94">
        <f t="shared" ca="1" si="2"/>
        <v>41619</v>
      </c>
      <c r="O5" s="94">
        <f t="shared" ca="1" si="2"/>
        <v>41620</v>
      </c>
      <c r="P5" s="94">
        <f t="shared" ca="1" si="2"/>
        <v>41621</v>
      </c>
      <c r="Q5" s="94">
        <f t="shared" ca="1" si="2"/>
        <v>41622</v>
      </c>
      <c r="R5" s="94">
        <f t="shared" ca="1" si="2"/>
        <v>41623</v>
      </c>
      <c r="S5" s="94">
        <f t="shared" ca="1" si="2"/>
        <v>41624</v>
      </c>
      <c r="T5" s="94">
        <f t="shared" ca="1" si="2"/>
        <v>41625</v>
      </c>
      <c r="U5" s="94">
        <f t="shared" ca="1" si="2"/>
        <v>41626</v>
      </c>
      <c r="V5" s="94">
        <f t="shared" ca="1" si="2"/>
        <v>41627</v>
      </c>
      <c r="W5" s="94">
        <f t="shared" ca="1" si="2"/>
        <v>41628</v>
      </c>
      <c r="X5" s="94">
        <f t="shared" ca="1" si="2"/>
        <v>41629</v>
      </c>
      <c r="Y5" s="94">
        <f t="shared" ca="1" si="2"/>
        <v>41630</v>
      </c>
      <c r="Z5" s="94">
        <f t="shared" ca="1" si="2"/>
        <v>41631</v>
      </c>
      <c r="AA5" s="94">
        <f t="shared" ca="1" si="2"/>
        <v>41632</v>
      </c>
      <c r="AB5" s="94">
        <f t="shared" ca="1" si="2"/>
        <v>41633</v>
      </c>
      <c r="AC5" s="94">
        <f t="shared" ca="1" si="2"/>
        <v>41634</v>
      </c>
      <c r="AD5" s="95">
        <f t="shared" ca="1" si="2"/>
        <v>41635</v>
      </c>
    </row>
    <row r="6" spans="1:30">
      <c r="A6" s="35" t="s">
        <v>2</v>
      </c>
      <c r="B6" s="43">
        <f ca="1">B$5+28</f>
        <v>41635</v>
      </c>
      <c r="C6" s="94">
        <f t="shared" ref="C6:D9" ca="1" si="3">B6</f>
        <v>41635</v>
      </c>
      <c r="D6" s="94">
        <f t="shared" ca="1" si="3"/>
        <v>41635</v>
      </c>
      <c r="E6" s="94">
        <f t="shared" ref="E6:AD6" ca="1" si="4">D6</f>
        <v>41635</v>
      </c>
      <c r="F6" s="94">
        <f t="shared" ca="1" si="4"/>
        <v>41635</v>
      </c>
      <c r="G6" s="94">
        <f t="shared" ca="1" si="4"/>
        <v>41635</v>
      </c>
      <c r="H6" s="94">
        <f t="shared" ca="1" si="4"/>
        <v>41635</v>
      </c>
      <c r="I6" s="94">
        <f t="shared" ca="1" si="4"/>
        <v>41635</v>
      </c>
      <c r="J6" s="94">
        <f t="shared" ca="1" si="4"/>
        <v>41635</v>
      </c>
      <c r="K6" s="94">
        <f t="shared" ca="1" si="4"/>
        <v>41635</v>
      </c>
      <c r="L6" s="94">
        <f t="shared" ca="1" si="4"/>
        <v>41635</v>
      </c>
      <c r="M6" s="94">
        <f t="shared" ca="1" si="4"/>
        <v>41635</v>
      </c>
      <c r="N6" s="94">
        <f t="shared" ca="1" si="4"/>
        <v>41635</v>
      </c>
      <c r="O6" s="94">
        <f t="shared" ca="1" si="4"/>
        <v>41635</v>
      </c>
      <c r="P6" s="94">
        <f t="shared" ca="1" si="4"/>
        <v>41635</v>
      </c>
      <c r="Q6" s="94">
        <f t="shared" ca="1" si="4"/>
        <v>41635</v>
      </c>
      <c r="R6" s="94">
        <f t="shared" ca="1" si="4"/>
        <v>41635</v>
      </c>
      <c r="S6" s="94">
        <f t="shared" ca="1" si="4"/>
        <v>41635</v>
      </c>
      <c r="T6" s="94">
        <f t="shared" ca="1" si="4"/>
        <v>41635</v>
      </c>
      <c r="U6" s="94">
        <f t="shared" ca="1" si="4"/>
        <v>41635</v>
      </c>
      <c r="V6" s="94">
        <f t="shared" ca="1" si="4"/>
        <v>41635</v>
      </c>
      <c r="W6" s="94">
        <f t="shared" ca="1" si="4"/>
        <v>41635</v>
      </c>
      <c r="X6" s="94">
        <f t="shared" ca="1" si="4"/>
        <v>41635</v>
      </c>
      <c r="Y6" s="94">
        <f t="shared" ca="1" si="4"/>
        <v>41635</v>
      </c>
      <c r="Z6" s="94">
        <f t="shared" ca="1" si="4"/>
        <v>41635</v>
      </c>
      <c r="AA6" s="94">
        <f t="shared" ca="1" si="4"/>
        <v>41635</v>
      </c>
      <c r="AB6" s="94">
        <f t="shared" ca="1" si="4"/>
        <v>41635</v>
      </c>
      <c r="AC6" s="94">
        <f t="shared" ca="1" si="4"/>
        <v>41635</v>
      </c>
      <c r="AD6" s="95">
        <f t="shared" ca="1" si="4"/>
        <v>41635</v>
      </c>
    </row>
    <row r="7" spans="1:30">
      <c r="A7" s="35" t="s">
        <v>8</v>
      </c>
      <c r="B7" s="44">
        <v>0.23</v>
      </c>
      <c r="C7" s="96">
        <f t="shared" si="3"/>
        <v>0.23</v>
      </c>
      <c r="D7" s="96">
        <f t="shared" si="3"/>
        <v>0.23</v>
      </c>
      <c r="E7" s="96">
        <f t="shared" ref="E7:AD7" si="5">D7</f>
        <v>0.23</v>
      </c>
      <c r="F7" s="96">
        <f t="shared" si="5"/>
        <v>0.23</v>
      </c>
      <c r="G7" s="96">
        <f t="shared" si="5"/>
        <v>0.23</v>
      </c>
      <c r="H7" s="96">
        <f t="shared" si="5"/>
        <v>0.23</v>
      </c>
      <c r="I7" s="96">
        <f t="shared" si="5"/>
        <v>0.23</v>
      </c>
      <c r="J7" s="96">
        <f t="shared" si="5"/>
        <v>0.23</v>
      </c>
      <c r="K7" s="96">
        <f t="shared" si="5"/>
        <v>0.23</v>
      </c>
      <c r="L7" s="96">
        <f t="shared" si="5"/>
        <v>0.23</v>
      </c>
      <c r="M7" s="96">
        <f t="shared" si="5"/>
        <v>0.23</v>
      </c>
      <c r="N7" s="96">
        <f t="shared" si="5"/>
        <v>0.23</v>
      </c>
      <c r="O7" s="96">
        <f t="shared" si="5"/>
        <v>0.23</v>
      </c>
      <c r="P7" s="96">
        <f t="shared" si="5"/>
        <v>0.23</v>
      </c>
      <c r="Q7" s="96">
        <f t="shared" si="5"/>
        <v>0.23</v>
      </c>
      <c r="R7" s="96">
        <f t="shared" si="5"/>
        <v>0.23</v>
      </c>
      <c r="S7" s="96">
        <f t="shared" si="5"/>
        <v>0.23</v>
      </c>
      <c r="T7" s="96">
        <f t="shared" si="5"/>
        <v>0.23</v>
      </c>
      <c r="U7" s="96">
        <f t="shared" si="5"/>
        <v>0.23</v>
      </c>
      <c r="V7" s="96">
        <f t="shared" si="5"/>
        <v>0.23</v>
      </c>
      <c r="W7" s="96">
        <f t="shared" si="5"/>
        <v>0.23</v>
      </c>
      <c r="X7" s="96">
        <f t="shared" si="5"/>
        <v>0.23</v>
      </c>
      <c r="Y7" s="96">
        <f t="shared" si="5"/>
        <v>0.23</v>
      </c>
      <c r="Z7" s="96">
        <f t="shared" si="5"/>
        <v>0.23</v>
      </c>
      <c r="AA7" s="96">
        <f t="shared" si="5"/>
        <v>0.23</v>
      </c>
      <c r="AB7" s="96">
        <f t="shared" si="5"/>
        <v>0.23</v>
      </c>
      <c r="AC7" s="96">
        <f t="shared" si="5"/>
        <v>0.23</v>
      </c>
      <c r="AD7" s="97">
        <f t="shared" si="5"/>
        <v>0.23</v>
      </c>
    </row>
    <row r="8" spans="1:30">
      <c r="A8" s="35" t="s">
        <v>1</v>
      </c>
      <c r="B8" s="45">
        <v>0.09</v>
      </c>
      <c r="C8" s="98">
        <f t="shared" si="3"/>
        <v>0.09</v>
      </c>
      <c r="D8" s="98">
        <f t="shared" si="3"/>
        <v>0.09</v>
      </c>
      <c r="E8" s="98">
        <f t="shared" ref="E8:AD8" si="6">D8</f>
        <v>0.09</v>
      </c>
      <c r="F8" s="98">
        <f t="shared" si="6"/>
        <v>0.09</v>
      </c>
      <c r="G8" s="98">
        <f t="shared" si="6"/>
        <v>0.09</v>
      </c>
      <c r="H8" s="98">
        <f t="shared" si="6"/>
        <v>0.09</v>
      </c>
      <c r="I8" s="98">
        <f t="shared" si="6"/>
        <v>0.09</v>
      </c>
      <c r="J8" s="98">
        <f t="shared" si="6"/>
        <v>0.09</v>
      </c>
      <c r="K8" s="98">
        <f t="shared" si="6"/>
        <v>0.09</v>
      </c>
      <c r="L8" s="98">
        <f t="shared" si="6"/>
        <v>0.09</v>
      </c>
      <c r="M8" s="98">
        <f t="shared" si="6"/>
        <v>0.09</v>
      </c>
      <c r="N8" s="98">
        <f t="shared" si="6"/>
        <v>0.09</v>
      </c>
      <c r="O8" s="98">
        <f t="shared" si="6"/>
        <v>0.09</v>
      </c>
      <c r="P8" s="98">
        <f t="shared" si="6"/>
        <v>0.09</v>
      </c>
      <c r="Q8" s="98">
        <f t="shared" si="6"/>
        <v>0.09</v>
      </c>
      <c r="R8" s="98">
        <f t="shared" si="6"/>
        <v>0.09</v>
      </c>
      <c r="S8" s="98">
        <f t="shared" si="6"/>
        <v>0.09</v>
      </c>
      <c r="T8" s="98">
        <f t="shared" si="6"/>
        <v>0.09</v>
      </c>
      <c r="U8" s="98">
        <f t="shared" si="6"/>
        <v>0.09</v>
      </c>
      <c r="V8" s="98">
        <f t="shared" si="6"/>
        <v>0.09</v>
      </c>
      <c r="W8" s="98">
        <f t="shared" si="6"/>
        <v>0.09</v>
      </c>
      <c r="X8" s="98">
        <f t="shared" si="6"/>
        <v>0.09</v>
      </c>
      <c r="Y8" s="98">
        <f t="shared" si="6"/>
        <v>0.09</v>
      </c>
      <c r="Z8" s="98">
        <f t="shared" si="6"/>
        <v>0.09</v>
      </c>
      <c r="AA8" s="98">
        <f t="shared" si="6"/>
        <v>0.09</v>
      </c>
      <c r="AB8" s="98">
        <f t="shared" si="6"/>
        <v>0.09</v>
      </c>
      <c r="AC8" s="98">
        <f t="shared" si="6"/>
        <v>0.09</v>
      </c>
      <c r="AD8" s="99">
        <f t="shared" si="6"/>
        <v>0.09</v>
      </c>
    </row>
    <row r="9" spans="1:30">
      <c r="A9" s="35" t="s">
        <v>69</v>
      </c>
      <c r="B9" s="45">
        <v>0</v>
      </c>
      <c r="C9" s="98">
        <f t="shared" si="3"/>
        <v>0</v>
      </c>
      <c r="D9" s="98">
        <f t="shared" si="3"/>
        <v>0</v>
      </c>
      <c r="E9" s="98">
        <f t="shared" ref="E9:AD9" si="7">D9</f>
        <v>0</v>
      </c>
      <c r="F9" s="98">
        <f t="shared" si="7"/>
        <v>0</v>
      </c>
      <c r="G9" s="98">
        <f t="shared" si="7"/>
        <v>0</v>
      </c>
      <c r="H9" s="98">
        <f t="shared" si="7"/>
        <v>0</v>
      </c>
      <c r="I9" s="98">
        <f t="shared" si="7"/>
        <v>0</v>
      </c>
      <c r="J9" s="98">
        <f t="shared" si="7"/>
        <v>0</v>
      </c>
      <c r="K9" s="98">
        <f t="shared" si="7"/>
        <v>0</v>
      </c>
      <c r="L9" s="98">
        <f t="shared" si="7"/>
        <v>0</v>
      </c>
      <c r="M9" s="98">
        <f t="shared" si="7"/>
        <v>0</v>
      </c>
      <c r="N9" s="98">
        <f t="shared" si="7"/>
        <v>0</v>
      </c>
      <c r="O9" s="98">
        <f t="shared" si="7"/>
        <v>0</v>
      </c>
      <c r="P9" s="98">
        <f t="shared" si="7"/>
        <v>0</v>
      </c>
      <c r="Q9" s="98">
        <f t="shared" si="7"/>
        <v>0</v>
      </c>
      <c r="R9" s="98">
        <f t="shared" si="7"/>
        <v>0</v>
      </c>
      <c r="S9" s="98">
        <f t="shared" si="7"/>
        <v>0</v>
      </c>
      <c r="T9" s="98">
        <f t="shared" si="7"/>
        <v>0</v>
      </c>
      <c r="U9" s="98">
        <f t="shared" si="7"/>
        <v>0</v>
      </c>
      <c r="V9" s="98">
        <f t="shared" si="7"/>
        <v>0</v>
      </c>
      <c r="W9" s="98">
        <f t="shared" si="7"/>
        <v>0</v>
      </c>
      <c r="X9" s="98">
        <f t="shared" si="7"/>
        <v>0</v>
      </c>
      <c r="Y9" s="98">
        <f t="shared" si="7"/>
        <v>0</v>
      </c>
      <c r="Z9" s="98">
        <f t="shared" si="7"/>
        <v>0</v>
      </c>
      <c r="AA9" s="98">
        <f t="shared" si="7"/>
        <v>0</v>
      </c>
      <c r="AB9" s="98">
        <f t="shared" si="7"/>
        <v>0</v>
      </c>
      <c r="AC9" s="98">
        <f t="shared" si="7"/>
        <v>0</v>
      </c>
      <c r="AD9" s="99">
        <f t="shared" si="7"/>
        <v>0</v>
      </c>
    </row>
    <row r="10" spans="1:30" ht="13.5" thickBot="1">
      <c r="A10" s="40" t="s">
        <v>15</v>
      </c>
      <c r="B10" s="47">
        <f ca="1">(B6-B5)/365</f>
        <v>7.6712328767123292E-2</v>
      </c>
      <c r="C10" s="100">
        <f t="shared" ref="C10:AD10" ca="1" si="8">(C6-C5)/365</f>
        <v>7.3972602739726029E-2</v>
      </c>
      <c r="D10" s="100">
        <f t="shared" ca="1" si="8"/>
        <v>7.1232876712328766E-2</v>
      </c>
      <c r="E10" s="100">
        <f t="shared" ca="1" si="8"/>
        <v>6.8493150684931503E-2</v>
      </c>
      <c r="F10" s="100">
        <f t="shared" ca="1" si="8"/>
        <v>6.575342465753424E-2</v>
      </c>
      <c r="G10" s="100">
        <f t="shared" ca="1" si="8"/>
        <v>6.3013698630136991E-2</v>
      </c>
      <c r="H10" s="100">
        <f t="shared" ca="1" si="8"/>
        <v>6.0273972602739728E-2</v>
      </c>
      <c r="I10" s="100">
        <f t="shared" ca="1" si="8"/>
        <v>5.7534246575342465E-2</v>
      </c>
      <c r="J10" s="100">
        <f t="shared" ca="1" si="8"/>
        <v>5.4794520547945202E-2</v>
      </c>
      <c r="K10" s="100">
        <f t="shared" ca="1" si="8"/>
        <v>5.2054794520547946E-2</v>
      </c>
      <c r="L10" s="100">
        <f t="shared" ca="1" si="8"/>
        <v>4.9315068493150684E-2</v>
      </c>
      <c r="M10" s="100">
        <f t="shared" ca="1" si="8"/>
        <v>4.6575342465753428E-2</v>
      </c>
      <c r="N10" s="100">
        <f t="shared" ca="1" si="8"/>
        <v>4.3835616438356165E-2</v>
      </c>
      <c r="O10" s="100">
        <f t="shared" ca="1" si="8"/>
        <v>4.1095890410958902E-2</v>
      </c>
      <c r="P10" s="100">
        <f t="shared" ca="1" si="8"/>
        <v>3.8356164383561646E-2</v>
      </c>
      <c r="Q10" s="100">
        <f t="shared" ca="1" si="8"/>
        <v>3.5616438356164383E-2</v>
      </c>
      <c r="R10" s="100">
        <f t="shared" ca="1" si="8"/>
        <v>3.287671232876712E-2</v>
      </c>
      <c r="S10" s="100">
        <f t="shared" ca="1" si="8"/>
        <v>3.0136986301369864E-2</v>
      </c>
      <c r="T10" s="100">
        <f t="shared" ca="1" si="8"/>
        <v>2.7397260273972601E-2</v>
      </c>
      <c r="U10" s="100">
        <f t="shared" ca="1" si="8"/>
        <v>2.4657534246575342E-2</v>
      </c>
      <c r="V10" s="100">
        <f t="shared" ca="1" si="8"/>
        <v>2.1917808219178082E-2</v>
      </c>
      <c r="W10" s="100">
        <f t="shared" ca="1" si="8"/>
        <v>1.9178082191780823E-2</v>
      </c>
      <c r="X10" s="100">
        <f t="shared" ca="1" si="8"/>
        <v>1.643835616438356E-2</v>
      </c>
      <c r="Y10" s="100">
        <f t="shared" ca="1" si="8"/>
        <v>1.3698630136986301E-2</v>
      </c>
      <c r="Z10" s="100">
        <f t="shared" ca="1" si="8"/>
        <v>1.0958904109589041E-2</v>
      </c>
      <c r="AA10" s="100">
        <f t="shared" ca="1" si="8"/>
        <v>8.21917808219178E-3</v>
      </c>
      <c r="AB10" s="100">
        <f t="shared" ca="1" si="8"/>
        <v>5.4794520547945206E-3</v>
      </c>
      <c r="AC10" s="100">
        <f t="shared" ca="1" si="8"/>
        <v>2.7397260273972603E-3</v>
      </c>
      <c r="AD10" s="101">
        <f t="shared" ca="1" si="8"/>
        <v>0</v>
      </c>
    </row>
    <row r="11" spans="1:30" ht="15">
      <c r="A11" s="52" t="s">
        <v>11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4"/>
    </row>
    <row r="12" spans="1:30">
      <c r="A12" s="48" t="s">
        <v>95</v>
      </c>
      <c r="B12" s="102">
        <f ca="1">CallOption(B3,B4,B10,B8,B7,B9)+B4</f>
        <v>6275.0721770945775</v>
      </c>
      <c r="C12" s="102">
        <f t="shared" ref="C12:AD12" ca="1" si="9">CallOption(C3,C4,C10,C8,C7,C9)+C4</f>
        <v>6188.2526810450217</v>
      </c>
      <c r="D12" s="102">
        <f t="shared" ca="1" si="9"/>
        <v>6249.2381636298578</v>
      </c>
      <c r="E12" s="102">
        <f t="shared" ca="1" si="9"/>
        <v>6218.8419572132789</v>
      </c>
      <c r="F12" s="102">
        <f t="shared" ca="1" si="9"/>
        <v>6164.7159955031457</v>
      </c>
      <c r="G12" s="102">
        <f t="shared" ca="1" si="9"/>
        <v>6246.0911309454114</v>
      </c>
      <c r="H12" s="102">
        <f t="shared" ca="1" si="9"/>
        <v>6281.2086226441743</v>
      </c>
      <c r="I12" s="102">
        <f t="shared" ca="1" si="9"/>
        <v>6184.0344348375602</v>
      </c>
      <c r="J12" s="102">
        <f t="shared" ca="1" si="9"/>
        <v>6186.9918229336154</v>
      </c>
      <c r="K12" s="102">
        <f t="shared" ca="1" si="9"/>
        <v>6210.6783338349796</v>
      </c>
      <c r="L12" s="102">
        <f t="shared" ca="1" si="9"/>
        <v>6193.1682615651771</v>
      </c>
      <c r="M12" s="102">
        <f t="shared" ca="1" si="9"/>
        <v>6137.0261303783209</v>
      </c>
      <c r="N12" s="102">
        <f t="shared" ca="1" si="9"/>
        <v>6243.4455877903629</v>
      </c>
      <c r="O12" s="102">
        <f t="shared" ca="1" si="9"/>
        <v>6137.3553904728724</v>
      </c>
      <c r="P12" s="102">
        <f t="shared" ca="1" si="9"/>
        <v>6155.7694464624456</v>
      </c>
      <c r="Q12" s="102">
        <f t="shared" ca="1" si="9"/>
        <v>6238.2309593766831</v>
      </c>
      <c r="R12" s="102">
        <f t="shared" ca="1" si="9"/>
        <v>6114.7814072458405</v>
      </c>
      <c r="S12" s="102">
        <f t="shared" ca="1" si="9"/>
        <v>6202.4227402244178</v>
      </c>
      <c r="T12" s="102">
        <f t="shared" ca="1" si="9"/>
        <v>6104.5597340434861</v>
      </c>
      <c r="U12" s="102">
        <f t="shared" ca="1" si="9"/>
        <v>6160.16254817957</v>
      </c>
      <c r="V12" s="102">
        <f t="shared" ca="1" si="9"/>
        <v>6162.185167656643</v>
      </c>
      <c r="W12" s="102">
        <f t="shared" ca="1" si="9"/>
        <v>6170.550516849019</v>
      </c>
      <c r="X12" s="102">
        <f t="shared" ca="1" si="9"/>
        <v>6194.7192690591783</v>
      </c>
      <c r="Y12" s="102">
        <f t="shared" ca="1" si="9"/>
        <v>6080.8499363658811</v>
      </c>
      <c r="Z12" s="102">
        <f t="shared" ca="1" si="9"/>
        <v>6077.4731800495192</v>
      </c>
      <c r="AA12" s="102">
        <f t="shared" ca="1" si="9"/>
        <v>6148.9383572419192</v>
      </c>
      <c r="AB12" s="102">
        <f t="shared" ca="1" si="9"/>
        <v>6093.5859129541941</v>
      </c>
      <c r="AC12" s="102">
        <f t="shared" ca="1" si="9"/>
        <v>6101.4398846312706</v>
      </c>
      <c r="AD12" s="103" t="e">
        <f t="shared" ca="1" si="9"/>
        <v>#VALUE!</v>
      </c>
    </row>
    <row r="13" spans="1:30">
      <c r="A13" s="48" t="s">
        <v>96</v>
      </c>
      <c r="B13" s="102">
        <f ca="1">B12-B4</f>
        <v>275.07217709457746</v>
      </c>
      <c r="C13" s="102">
        <f t="shared" ref="C13:AD13" ca="1" si="10">C12-C4</f>
        <v>188.25268104502175</v>
      </c>
      <c r="D13" s="102">
        <f t="shared" ca="1" si="10"/>
        <v>249.23816362985781</v>
      </c>
      <c r="E13" s="102">
        <f t="shared" ca="1" si="10"/>
        <v>218.84195721327887</v>
      </c>
      <c r="F13" s="102">
        <f t="shared" ca="1" si="10"/>
        <v>164.71599550314568</v>
      </c>
      <c r="G13" s="102">
        <f t="shared" ca="1" si="10"/>
        <v>246.09113094541135</v>
      </c>
      <c r="H13" s="102">
        <f t="shared" ca="1" si="10"/>
        <v>281.20862264417428</v>
      </c>
      <c r="I13" s="102">
        <f t="shared" ca="1" si="10"/>
        <v>184.03443483756018</v>
      </c>
      <c r="J13" s="102">
        <f t="shared" ca="1" si="10"/>
        <v>186.99182293361537</v>
      </c>
      <c r="K13" s="102">
        <f t="shared" ca="1" si="10"/>
        <v>210.67833383497964</v>
      </c>
      <c r="L13" s="102">
        <f t="shared" ca="1" si="10"/>
        <v>193.16826156517709</v>
      </c>
      <c r="M13" s="102">
        <f t="shared" ca="1" si="10"/>
        <v>137.02613037832089</v>
      </c>
      <c r="N13" s="102">
        <f t="shared" ca="1" si="10"/>
        <v>243.44558779036288</v>
      </c>
      <c r="O13" s="102">
        <f t="shared" ca="1" si="10"/>
        <v>137.35539047287239</v>
      </c>
      <c r="P13" s="102">
        <f t="shared" ca="1" si="10"/>
        <v>155.76944646244556</v>
      </c>
      <c r="Q13" s="102">
        <f t="shared" ca="1" si="10"/>
        <v>238.23095937668313</v>
      </c>
      <c r="R13" s="102">
        <f t="shared" ca="1" si="10"/>
        <v>114.78140724584046</v>
      </c>
      <c r="S13" s="102">
        <f t="shared" ca="1" si="10"/>
        <v>202.42274022441779</v>
      </c>
      <c r="T13" s="102">
        <f t="shared" ca="1" si="10"/>
        <v>104.55973404348606</v>
      </c>
      <c r="U13" s="102">
        <f t="shared" ca="1" si="10"/>
        <v>160.16254817956997</v>
      </c>
      <c r="V13" s="102">
        <f t="shared" ca="1" si="10"/>
        <v>162.18516765664299</v>
      </c>
      <c r="W13" s="102">
        <f t="shared" ca="1" si="10"/>
        <v>170.550516849019</v>
      </c>
      <c r="X13" s="102">
        <f t="shared" ca="1" si="10"/>
        <v>194.71926905917826</v>
      </c>
      <c r="Y13" s="102">
        <f t="shared" ca="1" si="10"/>
        <v>80.849936365881149</v>
      </c>
      <c r="Z13" s="102">
        <f t="shared" ca="1" si="10"/>
        <v>77.473180049519215</v>
      </c>
      <c r="AA13" s="102">
        <f t="shared" ca="1" si="10"/>
        <v>148.93835724191922</v>
      </c>
      <c r="AB13" s="102">
        <f t="shared" ca="1" si="10"/>
        <v>93.5859129541941</v>
      </c>
      <c r="AC13" s="102">
        <f t="shared" ca="1" si="10"/>
        <v>101.43988463127062</v>
      </c>
      <c r="AD13" s="103" t="e">
        <f t="shared" ca="1" si="10"/>
        <v>#VALUE!</v>
      </c>
    </row>
    <row r="14" spans="1:30" ht="15">
      <c r="A14" s="55" t="s">
        <v>12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7"/>
    </row>
    <row r="15" spans="1:30">
      <c r="A15" s="48" t="s">
        <v>95</v>
      </c>
      <c r="B15" s="102">
        <f ca="1">PutOption(B3,B4,B10,B8,B7,B9)+B4</f>
        <v>6073.7901912189072</v>
      </c>
      <c r="C15" s="102">
        <f t="shared" ref="C15:AD15" ca="1" si="11">PutOption(C3,C4,C10,C8,C7,C9)+C4</f>
        <v>6116.4401492624693</v>
      </c>
      <c r="D15" s="102">
        <f t="shared" ca="1" si="11"/>
        <v>6077.8954483162424</v>
      </c>
      <c r="E15" s="102">
        <f t="shared" ca="1" si="11"/>
        <v>6088.9694208337878</v>
      </c>
      <c r="F15" s="102">
        <f t="shared" ca="1" si="11"/>
        <v>6119.3140006123485</v>
      </c>
      <c r="G15" s="102">
        <f t="shared" ca="1" si="11"/>
        <v>6068.1600401872874</v>
      </c>
      <c r="H15" s="102">
        <f t="shared" ca="1" si="11"/>
        <v>6051.7487987521317</v>
      </c>
      <c r="I15" s="102">
        <f t="shared" ca="1" si="11"/>
        <v>6091.0462406344614</v>
      </c>
      <c r="J15" s="102">
        <f t="shared" ca="1" si="11"/>
        <v>6084.4756213317942</v>
      </c>
      <c r="K15" s="102">
        <f t="shared" ca="1" si="11"/>
        <v>6067.6344878362679</v>
      </c>
      <c r="L15" s="102">
        <f t="shared" ca="1" si="11"/>
        <v>6071.5971342609246</v>
      </c>
      <c r="M15" s="102">
        <f t="shared" ca="1" si="11"/>
        <v>6101.9280849494207</v>
      </c>
      <c r="N15" s="102">
        <f t="shared" ca="1" si="11"/>
        <v>6042.8209875072653</v>
      </c>
      <c r="O15" s="102">
        <f t="shared" ca="1" si="11"/>
        <v>6089.2045986956145</v>
      </c>
      <c r="P15" s="102">
        <f t="shared" ca="1" si="11"/>
        <v>6071.0928266406736</v>
      </c>
      <c r="Q15" s="102">
        <f t="shared" ca="1" si="11"/>
        <v>6033.0288750496675</v>
      </c>
      <c r="R15" s="102">
        <f t="shared" ca="1" si="11"/>
        <v>6086.0542220425059</v>
      </c>
      <c r="S15" s="102">
        <f t="shared" ca="1" si="11"/>
        <v>6035.1708178633608</v>
      </c>
      <c r="T15" s="102">
        <f t="shared" ca="1" si="11"/>
        <v>6078.7834383329982</v>
      </c>
      <c r="U15" s="102">
        <f t="shared" ca="1" si="11"/>
        <v>6039.8622430176611</v>
      </c>
      <c r="V15" s="102">
        <f t="shared" ca="1" si="11"/>
        <v>6033.3612170310607</v>
      </c>
      <c r="W15" s="102">
        <f t="shared" ca="1" si="11"/>
        <v>6025.2032848372728</v>
      </c>
      <c r="X15" s="102">
        <f t="shared" ca="1" si="11"/>
        <v>6014.8491198285628</v>
      </c>
      <c r="Y15" s="102">
        <f t="shared" ca="1" si="11"/>
        <v>6050.4572341734947</v>
      </c>
      <c r="Z15" s="102">
        <f t="shared" ca="1" si="11"/>
        <v>6041.5582892422899</v>
      </c>
      <c r="AA15" s="102">
        <f t="shared" ca="1" si="11"/>
        <v>6008.5016422566241</v>
      </c>
      <c r="AB15" s="102">
        <f t="shared" ca="1" si="11"/>
        <v>6012.6277383174811</v>
      </c>
      <c r="AC15" s="102">
        <f t="shared" ca="1" si="11"/>
        <v>6002.9606149596839</v>
      </c>
      <c r="AD15" s="103" t="e">
        <f t="shared" ca="1" si="11"/>
        <v>#VALUE!</v>
      </c>
    </row>
    <row r="16" spans="1:30" ht="13.5" thickBot="1">
      <c r="A16" s="49" t="s">
        <v>97</v>
      </c>
      <c r="B16" s="104">
        <f ca="1">B15-B4</f>
        <v>73.790191218907239</v>
      </c>
      <c r="C16" s="104">
        <f t="shared" ref="C16:AD16" ca="1" si="12">C15-C4</f>
        <v>116.44014926246928</v>
      </c>
      <c r="D16" s="104">
        <f t="shared" ca="1" si="12"/>
        <v>77.895448316242437</v>
      </c>
      <c r="E16" s="104">
        <f t="shared" ca="1" si="12"/>
        <v>88.969420833787808</v>
      </c>
      <c r="F16" s="104">
        <f t="shared" ca="1" si="12"/>
        <v>119.31400061234854</v>
      </c>
      <c r="G16" s="104">
        <f t="shared" ca="1" si="12"/>
        <v>68.16004018728745</v>
      </c>
      <c r="H16" s="104">
        <f t="shared" ca="1" si="12"/>
        <v>51.748798752131734</v>
      </c>
      <c r="I16" s="104">
        <f t="shared" ca="1" si="12"/>
        <v>91.046240634461356</v>
      </c>
      <c r="J16" s="104">
        <f t="shared" ca="1" si="12"/>
        <v>84.475621331794173</v>
      </c>
      <c r="K16" s="104">
        <f t="shared" ca="1" si="12"/>
        <v>67.634487836267908</v>
      </c>
      <c r="L16" s="104">
        <f t="shared" ca="1" si="12"/>
        <v>71.597134260924577</v>
      </c>
      <c r="M16" s="104">
        <f t="shared" ca="1" si="12"/>
        <v>101.92808494942074</v>
      </c>
      <c r="N16" s="104">
        <f t="shared" ca="1" si="12"/>
        <v>42.820987507265272</v>
      </c>
      <c r="O16" s="104">
        <f t="shared" ca="1" si="12"/>
        <v>89.20459869561455</v>
      </c>
      <c r="P16" s="104">
        <f t="shared" ca="1" si="12"/>
        <v>71.092826640673593</v>
      </c>
      <c r="Q16" s="104">
        <f t="shared" ca="1" si="12"/>
        <v>33.028875049667477</v>
      </c>
      <c r="R16" s="104">
        <f t="shared" ca="1" si="12"/>
        <v>86.054222042505899</v>
      </c>
      <c r="S16" s="104">
        <f t="shared" ca="1" si="12"/>
        <v>35.170817863360753</v>
      </c>
      <c r="T16" s="104">
        <f t="shared" ca="1" si="12"/>
        <v>78.78343833299823</v>
      </c>
      <c r="U16" s="104">
        <f t="shared" ca="1" si="12"/>
        <v>39.862243017661058</v>
      </c>
      <c r="V16" s="104">
        <f t="shared" ca="1" si="12"/>
        <v>33.361217031060733</v>
      </c>
      <c r="W16" s="104">
        <f t="shared" ca="1" si="12"/>
        <v>25.203284837272804</v>
      </c>
      <c r="X16" s="104">
        <f t="shared" ca="1" si="12"/>
        <v>14.849119828562834</v>
      </c>
      <c r="Y16" s="104">
        <f t="shared" ca="1" si="12"/>
        <v>50.457234173494726</v>
      </c>
      <c r="Z16" s="104">
        <f t="shared" ca="1" si="12"/>
        <v>41.558289242289902</v>
      </c>
      <c r="AA16" s="104">
        <f t="shared" ca="1" si="12"/>
        <v>8.501642256624109</v>
      </c>
      <c r="AB16" s="104">
        <f t="shared" ca="1" si="12"/>
        <v>12.627738317481089</v>
      </c>
      <c r="AC16" s="104">
        <f t="shared" ca="1" si="12"/>
        <v>2.9606149596838804</v>
      </c>
      <c r="AD16" s="105" t="e">
        <f t="shared" ca="1" si="12"/>
        <v>#VALUE!</v>
      </c>
    </row>
    <row r="17" spans="1:30" ht="13.5" thickBot="1">
      <c r="A17" s="46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</row>
    <row r="18" spans="1:30" ht="12.75" customHeight="1">
      <c r="A18" s="81" t="s">
        <v>98</v>
      </c>
      <c r="B18" s="82">
        <v>6000</v>
      </c>
      <c r="C18" s="83" t="s">
        <v>94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4"/>
    </row>
    <row r="19" spans="1:30" ht="13.5" customHeight="1" thickBot="1">
      <c r="A19" s="85" t="s">
        <v>99</v>
      </c>
      <c r="B19" s="86">
        <v>5900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8"/>
    </row>
    <row r="20" spans="1:30">
      <c r="A20" s="79" t="s">
        <v>0</v>
      </c>
      <c r="B20" s="80">
        <v>6160</v>
      </c>
      <c r="C20" s="106">
        <f ca="1">RANDBETWEEN($B$19,$B$18)</f>
        <v>5952</v>
      </c>
      <c r="D20" s="106">
        <f t="shared" ref="D20:AD20" ca="1" si="13">RANDBETWEEN($B$19,$B$18)</f>
        <v>5945</v>
      </c>
      <c r="E20" s="106">
        <f t="shared" ca="1" si="13"/>
        <v>5937</v>
      </c>
      <c r="F20" s="106">
        <f t="shared" ca="1" si="13"/>
        <v>5963</v>
      </c>
      <c r="G20" s="106">
        <f t="shared" ca="1" si="13"/>
        <v>5927</v>
      </c>
      <c r="H20" s="106">
        <f t="shared" ca="1" si="13"/>
        <v>5944</v>
      </c>
      <c r="I20" s="106">
        <f t="shared" ca="1" si="13"/>
        <v>5992</v>
      </c>
      <c r="J20" s="106">
        <f t="shared" ca="1" si="13"/>
        <v>5972</v>
      </c>
      <c r="K20" s="106">
        <f t="shared" ca="1" si="13"/>
        <v>5925</v>
      </c>
      <c r="L20" s="106">
        <f t="shared" ca="1" si="13"/>
        <v>5981</v>
      </c>
      <c r="M20" s="106">
        <f t="shared" ca="1" si="13"/>
        <v>5986</v>
      </c>
      <c r="N20" s="106">
        <f t="shared" ca="1" si="13"/>
        <v>5985</v>
      </c>
      <c r="O20" s="106">
        <f t="shared" ca="1" si="13"/>
        <v>5986</v>
      </c>
      <c r="P20" s="106">
        <f t="shared" ca="1" si="13"/>
        <v>5959</v>
      </c>
      <c r="Q20" s="106">
        <f t="shared" ca="1" si="13"/>
        <v>5985</v>
      </c>
      <c r="R20" s="106">
        <f t="shared" ca="1" si="13"/>
        <v>5937</v>
      </c>
      <c r="S20" s="106">
        <f t="shared" ca="1" si="13"/>
        <v>5911</v>
      </c>
      <c r="T20" s="106">
        <f t="shared" ca="1" si="13"/>
        <v>5934</v>
      </c>
      <c r="U20" s="106">
        <f t="shared" ca="1" si="13"/>
        <v>5908</v>
      </c>
      <c r="V20" s="106">
        <f t="shared" ca="1" si="13"/>
        <v>5925</v>
      </c>
      <c r="W20" s="106">
        <f t="shared" ca="1" si="13"/>
        <v>5972</v>
      </c>
      <c r="X20" s="106">
        <f t="shared" ca="1" si="13"/>
        <v>5941</v>
      </c>
      <c r="Y20" s="106">
        <f t="shared" ca="1" si="13"/>
        <v>5926</v>
      </c>
      <c r="Z20" s="106">
        <f t="shared" ca="1" si="13"/>
        <v>5920</v>
      </c>
      <c r="AA20" s="106">
        <f t="shared" ca="1" si="13"/>
        <v>5926</v>
      </c>
      <c r="AB20" s="106">
        <f t="shared" ca="1" si="13"/>
        <v>5977</v>
      </c>
      <c r="AC20" s="106">
        <f t="shared" ca="1" si="13"/>
        <v>5930</v>
      </c>
      <c r="AD20" s="106">
        <f t="shared" ca="1" si="13"/>
        <v>5949</v>
      </c>
    </row>
    <row r="21" spans="1:30">
      <c r="A21" s="35" t="s">
        <v>14</v>
      </c>
      <c r="B21" s="36">
        <f>B4</f>
        <v>6000</v>
      </c>
      <c r="C21" s="93">
        <f>B21</f>
        <v>6000</v>
      </c>
      <c r="D21" s="93">
        <f t="shared" ref="D21:AD21" si="14">C21</f>
        <v>6000</v>
      </c>
      <c r="E21" s="93">
        <f t="shared" si="14"/>
        <v>6000</v>
      </c>
      <c r="F21" s="93">
        <f t="shared" si="14"/>
        <v>6000</v>
      </c>
      <c r="G21" s="93">
        <f t="shared" si="14"/>
        <v>6000</v>
      </c>
      <c r="H21" s="93">
        <f t="shared" si="14"/>
        <v>6000</v>
      </c>
      <c r="I21" s="93">
        <f t="shared" si="14"/>
        <v>6000</v>
      </c>
      <c r="J21" s="93">
        <f t="shared" si="14"/>
        <v>6000</v>
      </c>
      <c r="K21" s="93">
        <f t="shared" si="14"/>
        <v>6000</v>
      </c>
      <c r="L21" s="93">
        <f t="shared" si="14"/>
        <v>6000</v>
      </c>
      <c r="M21" s="93">
        <f t="shared" si="14"/>
        <v>6000</v>
      </c>
      <c r="N21" s="93">
        <f t="shared" si="14"/>
        <v>6000</v>
      </c>
      <c r="O21" s="93">
        <f t="shared" si="14"/>
        <v>6000</v>
      </c>
      <c r="P21" s="93">
        <f t="shared" si="14"/>
        <v>6000</v>
      </c>
      <c r="Q21" s="93">
        <f t="shared" si="14"/>
        <v>6000</v>
      </c>
      <c r="R21" s="93">
        <f t="shared" si="14"/>
        <v>6000</v>
      </c>
      <c r="S21" s="93">
        <f t="shared" si="14"/>
        <v>6000</v>
      </c>
      <c r="T21" s="93">
        <f t="shared" si="14"/>
        <v>6000</v>
      </c>
      <c r="U21" s="93">
        <f t="shared" si="14"/>
        <v>6000</v>
      </c>
      <c r="V21" s="93">
        <f t="shared" si="14"/>
        <v>6000</v>
      </c>
      <c r="W21" s="93">
        <f t="shared" si="14"/>
        <v>6000</v>
      </c>
      <c r="X21" s="93">
        <f t="shared" si="14"/>
        <v>6000</v>
      </c>
      <c r="Y21" s="93">
        <f t="shared" si="14"/>
        <v>6000</v>
      </c>
      <c r="Z21" s="93">
        <f t="shared" si="14"/>
        <v>6000</v>
      </c>
      <c r="AA21" s="93">
        <f t="shared" si="14"/>
        <v>6000</v>
      </c>
      <c r="AB21" s="93">
        <f t="shared" si="14"/>
        <v>6000</v>
      </c>
      <c r="AC21" s="93">
        <f t="shared" si="14"/>
        <v>6000</v>
      </c>
      <c r="AD21" s="93">
        <f t="shared" si="14"/>
        <v>6000</v>
      </c>
    </row>
    <row r="22" spans="1:30">
      <c r="A22" s="35" t="s">
        <v>3</v>
      </c>
      <c r="B22" s="37">
        <f ca="1">TODAY()</f>
        <v>41607</v>
      </c>
      <c r="C22" s="95">
        <f ca="1">B22+1</f>
        <v>41608</v>
      </c>
      <c r="D22" s="95">
        <f ca="1">C22+1</f>
        <v>41609</v>
      </c>
      <c r="E22" s="95">
        <f t="shared" ref="E22:AD22" ca="1" si="15">D22+1</f>
        <v>41610</v>
      </c>
      <c r="F22" s="95">
        <f t="shared" ca="1" si="15"/>
        <v>41611</v>
      </c>
      <c r="G22" s="95">
        <f t="shared" ca="1" si="15"/>
        <v>41612</v>
      </c>
      <c r="H22" s="95">
        <f t="shared" ca="1" si="15"/>
        <v>41613</v>
      </c>
      <c r="I22" s="95">
        <f t="shared" ca="1" si="15"/>
        <v>41614</v>
      </c>
      <c r="J22" s="95">
        <f t="shared" ca="1" si="15"/>
        <v>41615</v>
      </c>
      <c r="K22" s="95">
        <f t="shared" ca="1" si="15"/>
        <v>41616</v>
      </c>
      <c r="L22" s="95">
        <f t="shared" ca="1" si="15"/>
        <v>41617</v>
      </c>
      <c r="M22" s="95">
        <f t="shared" ca="1" si="15"/>
        <v>41618</v>
      </c>
      <c r="N22" s="95">
        <f t="shared" ca="1" si="15"/>
        <v>41619</v>
      </c>
      <c r="O22" s="95">
        <f t="shared" ca="1" si="15"/>
        <v>41620</v>
      </c>
      <c r="P22" s="95">
        <f t="shared" ca="1" si="15"/>
        <v>41621</v>
      </c>
      <c r="Q22" s="95">
        <f t="shared" ca="1" si="15"/>
        <v>41622</v>
      </c>
      <c r="R22" s="95">
        <f t="shared" ca="1" si="15"/>
        <v>41623</v>
      </c>
      <c r="S22" s="95">
        <f t="shared" ca="1" si="15"/>
        <v>41624</v>
      </c>
      <c r="T22" s="95">
        <f t="shared" ca="1" si="15"/>
        <v>41625</v>
      </c>
      <c r="U22" s="95">
        <f t="shared" ca="1" si="15"/>
        <v>41626</v>
      </c>
      <c r="V22" s="95">
        <f t="shared" ca="1" si="15"/>
        <v>41627</v>
      </c>
      <c r="W22" s="95">
        <f t="shared" ca="1" si="15"/>
        <v>41628</v>
      </c>
      <c r="X22" s="95">
        <f t="shared" ca="1" si="15"/>
        <v>41629</v>
      </c>
      <c r="Y22" s="95">
        <f t="shared" ca="1" si="15"/>
        <v>41630</v>
      </c>
      <c r="Z22" s="95">
        <f t="shared" ca="1" si="15"/>
        <v>41631</v>
      </c>
      <c r="AA22" s="95">
        <f t="shared" ca="1" si="15"/>
        <v>41632</v>
      </c>
      <c r="AB22" s="95">
        <f t="shared" ca="1" si="15"/>
        <v>41633</v>
      </c>
      <c r="AC22" s="95">
        <f t="shared" ca="1" si="15"/>
        <v>41634</v>
      </c>
      <c r="AD22" s="95">
        <f t="shared" ca="1" si="15"/>
        <v>41635</v>
      </c>
    </row>
    <row r="23" spans="1:30">
      <c r="A23" s="35" t="s">
        <v>2</v>
      </c>
      <c r="B23" s="37">
        <f ca="1">B$5+28</f>
        <v>41635</v>
      </c>
      <c r="C23" s="95">
        <f t="shared" ref="C23:D26" ca="1" si="16">B23</f>
        <v>41635</v>
      </c>
      <c r="D23" s="95">
        <f t="shared" ca="1" si="16"/>
        <v>41635</v>
      </c>
      <c r="E23" s="95">
        <f t="shared" ref="E23:AD23" ca="1" si="17">D23</f>
        <v>41635</v>
      </c>
      <c r="F23" s="95">
        <f t="shared" ca="1" si="17"/>
        <v>41635</v>
      </c>
      <c r="G23" s="95">
        <f t="shared" ca="1" si="17"/>
        <v>41635</v>
      </c>
      <c r="H23" s="95">
        <f t="shared" ca="1" si="17"/>
        <v>41635</v>
      </c>
      <c r="I23" s="95">
        <f t="shared" ca="1" si="17"/>
        <v>41635</v>
      </c>
      <c r="J23" s="95">
        <f t="shared" ca="1" si="17"/>
        <v>41635</v>
      </c>
      <c r="K23" s="95">
        <f t="shared" ca="1" si="17"/>
        <v>41635</v>
      </c>
      <c r="L23" s="95">
        <f t="shared" ca="1" si="17"/>
        <v>41635</v>
      </c>
      <c r="M23" s="95">
        <f t="shared" ca="1" si="17"/>
        <v>41635</v>
      </c>
      <c r="N23" s="95">
        <f t="shared" ca="1" si="17"/>
        <v>41635</v>
      </c>
      <c r="O23" s="95">
        <f t="shared" ca="1" si="17"/>
        <v>41635</v>
      </c>
      <c r="P23" s="95">
        <f t="shared" ca="1" si="17"/>
        <v>41635</v>
      </c>
      <c r="Q23" s="95">
        <f t="shared" ca="1" si="17"/>
        <v>41635</v>
      </c>
      <c r="R23" s="95">
        <f t="shared" ca="1" si="17"/>
        <v>41635</v>
      </c>
      <c r="S23" s="95">
        <f t="shared" ca="1" si="17"/>
        <v>41635</v>
      </c>
      <c r="T23" s="95">
        <f t="shared" ca="1" si="17"/>
        <v>41635</v>
      </c>
      <c r="U23" s="95">
        <f t="shared" ca="1" si="17"/>
        <v>41635</v>
      </c>
      <c r="V23" s="95">
        <f t="shared" ca="1" si="17"/>
        <v>41635</v>
      </c>
      <c r="W23" s="95">
        <f t="shared" ca="1" si="17"/>
        <v>41635</v>
      </c>
      <c r="X23" s="95">
        <f t="shared" ca="1" si="17"/>
        <v>41635</v>
      </c>
      <c r="Y23" s="95">
        <f t="shared" ca="1" si="17"/>
        <v>41635</v>
      </c>
      <c r="Z23" s="95">
        <f t="shared" ca="1" si="17"/>
        <v>41635</v>
      </c>
      <c r="AA23" s="95">
        <f t="shared" ca="1" si="17"/>
        <v>41635</v>
      </c>
      <c r="AB23" s="95">
        <f t="shared" ca="1" si="17"/>
        <v>41635</v>
      </c>
      <c r="AC23" s="95">
        <f t="shared" ca="1" si="17"/>
        <v>41635</v>
      </c>
      <c r="AD23" s="95">
        <f t="shared" ca="1" si="17"/>
        <v>41635</v>
      </c>
    </row>
    <row r="24" spans="1:30">
      <c r="A24" s="35" t="s">
        <v>8</v>
      </c>
      <c r="B24" s="38">
        <f>B7</f>
        <v>0.23</v>
      </c>
      <c r="C24" s="97">
        <f t="shared" si="16"/>
        <v>0.23</v>
      </c>
      <c r="D24" s="97">
        <f t="shared" si="16"/>
        <v>0.23</v>
      </c>
      <c r="E24" s="97">
        <f t="shared" ref="E24:AD24" si="18">D24</f>
        <v>0.23</v>
      </c>
      <c r="F24" s="97">
        <f t="shared" si="18"/>
        <v>0.23</v>
      </c>
      <c r="G24" s="97">
        <f t="shared" si="18"/>
        <v>0.23</v>
      </c>
      <c r="H24" s="97">
        <f t="shared" si="18"/>
        <v>0.23</v>
      </c>
      <c r="I24" s="97">
        <f t="shared" si="18"/>
        <v>0.23</v>
      </c>
      <c r="J24" s="97">
        <f t="shared" si="18"/>
        <v>0.23</v>
      </c>
      <c r="K24" s="97">
        <f t="shared" si="18"/>
        <v>0.23</v>
      </c>
      <c r="L24" s="97">
        <f t="shared" si="18"/>
        <v>0.23</v>
      </c>
      <c r="M24" s="97">
        <f t="shared" si="18"/>
        <v>0.23</v>
      </c>
      <c r="N24" s="97">
        <f t="shared" si="18"/>
        <v>0.23</v>
      </c>
      <c r="O24" s="97">
        <f t="shared" si="18"/>
        <v>0.23</v>
      </c>
      <c r="P24" s="97">
        <f t="shared" si="18"/>
        <v>0.23</v>
      </c>
      <c r="Q24" s="97">
        <f t="shared" si="18"/>
        <v>0.23</v>
      </c>
      <c r="R24" s="97">
        <f t="shared" si="18"/>
        <v>0.23</v>
      </c>
      <c r="S24" s="97">
        <f t="shared" si="18"/>
        <v>0.23</v>
      </c>
      <c r="T24" s="97">
        <f t="shared" si="18"/>
        <v>0.23</v>
      </c>
      <c r="U24" s="97">
        <f t="shared" si="18"/>
        <v>0.23</v>
      </c>
      <c r="V24" s="97">
        <f t="shared" si="18"/>
        <v>0.23</v>
      </c>
      <c r="W24" s="97">
        <f t="shared" si="18"/>
        <v>0.23</v>
      </c>
      <c r="X24" s="97">
        <f t="shared" si="18"/>
        <v>0.23</v>
      </c>
      <c r="Y24" s="97">
        <f t="shared" si="18"/>
        <v>0.23</v>
      </c>
      <c r="Z24" s="97">
        <f t="shared" si="18"/>
        <v>0.23</v>
      </c>
      <c r="AA24" s="97">
        <f t="shared" si="18"/>
        <v>0.23</v>
      </c>
      <c r="AB24" s="97">
        <f t="shared" si="18"/>
        <v>0.23</v>
      </c>
      <c r="AC24" s="97">
        <f t="shared" si="18"/>
        <v>0.23</v>
      </c>
      <c r="AD24" s="97">
        <f t="shared" si="18"/>
        <v>0.23</v>
      </c>
    </row>
    <row r="25" spans="1:30">
      <c r="A25" s="35" t="s">
        <v>1</v>
      </c>
      <c r="B25" s="39">
        <f>B8</f>
        <v>0.09</v>
      </c>
      <c r="C25" s="99">
        <f t="shared" si="16"/>
        <v>0.09</v>
      </c>
      <c r="D25" s="99">
        <f t="shared" si="16"/>
        <v>0.09</v>
      </c>
      <c r="E25" s="99">
        <f t="shared" ref="E25:AD25" si="19">D25</f>
        <v>0.09</v>
      </c>
      <c r="F25" s="99">
        <f t="shared" si="19"/>
        <v>0.09</v>
      </c>
      <c r="G25" s="99">
        <f t="shared" si="19"/>
        <v>0.09</v>
      </c>
      <c r="H25" s="99">
        <f t="shared" si="19"/>
        <v>0.09</v>
      </c>
      <c r="I25" s="99">
        <f t="shared" si="19"/>
        <v>0.09</v>
      </c>
      <c r="J25" s="99">
        <f t="shared" si="19"/>
        <v>0.09</v>
      </c>
      <c r="K25" s="99">
        <f t="shared" si="19"/>
        <v>0.09</v>
      </c>
      <c r="L25" s="99">
        <f t="shared" si="19"/>
        <v>0.09</v>
      </c>
      <c r="M25" s="99">
        <f t="shared" si="19"/>
        <v>0.09</v>
      </c>
      <c r="N25" s="99">
        <f t="shared" si="19"/>
        <v>0.09</v>
      </c>
      <c r="O25" s="99">
        <f t="shared" si="19"/>
        <v>0.09</v>
      </c>
      <c r="P25" s="99">
        <f t="shared" si="19"/>
        <v>0.09</v>
      </c>
      <c r="Q25" s="99">
        <f t="shared" si="19"/>
        <v>0.09</v>
      </c>
      <c r="R25" s="99">
        <f t="shared" si="19"/>
        <v>0.09</v>
      </c>
      <c r="S25" s="99">
        <f t="shared" si="19"/>
        <v>0.09</v>
      </c>
      <c r="T25" s="99">
        <f t="shared" si="19"/>
        <v>0.09</v>
      </c>
      <c r="U25" s="99">
        <f t="shared" si="19"/>
        <v>0.09</v>
      </c>
      <c r="V25" s="99">
        <f t="shared" si="19"/>
        <v>0.09</v>
      </c>
      <c r="W25" s="99">
        <f t="shared" si="19"/>
        <v>0.09</v>
      </c>
      <c r="X25" s="99">
        <f t="shared" si="19"/>
        <v>0.09</v>
      </c>
      <c r="Y25" s="99">
        <f t="shared" si="19"/>
        <v>0.09</v>
      </c>
      <c r="Z25" s="99">
        <f t="shared" si="19"/>
        <v>0.09</v>
      </c>
      <c r="AA25" s="99">
        <f t="shared" si="19"/>
        <v>0.09</v>
      </c>
      <c r="AB25" s="99">
        <f t="shared" si="19"/>
        <v>0.09</v>
      </c>
      <c r="AC25" s="99">
        <f t="shared" si="19"/>
        <v>0.09</v>
      </c>
      <c r="AD25" s="99">
        <f t="shared" si="19"/>
        <v>0.09</v>
      </c>
    </row>
    <row r="26" spans="1:30" ht="13.5" thickBot="1">
      <c r="A26" s="35" t="s">
        <v>69</v>
      </c>
      <c r="B26" s="39">
        <f>B9</f>
        <v>0</v>
      </c>
      <c r="C26" s="99">
        <f t="shared" si="16"/>
        <v>0</v>
      </c>
      <c r="D26" s="99">
        <f t="shared" si="16"/>
        <v>0</v>
      </c>
      <c r="E26" s="99">
        <f t="shared" ref="E26:AD26" si="20">D26</f>
        <v>0</v>
      </c>
      <c r="F26" s="99">
        <f t="shared" si="20"/>
        <v>0</v>
      </c>
      <c r="G26" s="99">
        <f t="shared" si="20"/>
        <v>0</v>
      </c>
      <c r="H26" s="99">
        <f t="shared" si="20"/>
        <v>0</v>
      </c>
      <c r="I26" s="99">
        <f t="shared" si="20"/>
        <v>0</v>
      </c>
      <c r="J26" s="99">
        <f t="shared" si="20"/>
        <v>0</v>
      </c>
      <c r="K26" s="99">
        <f t="shared" si="20"/>
        <v>0</v>
      </c>
      <c r="L26" s="99">
        <f t="shared" si="20"/>
        <v>0</v>
      </c>
      <c r="M26" s="99">
        <f t="shared" si="20"/>
        <v>0</v>
      </c>
      <c r="N26" s="99">
        <f t="shared" si="20"/>
        <v>0</v>
      </c>
      <c r="O26" s="99">
        <f t="shared" si="20"/>
        <v>0</v>
      </c>
      <c r="P26" s="99">
        <f t="shared" si="20"/>
        <v>0</v>
      </c>
      <c r="Q26" s="99">
        <f t="shared" si="20"/>
        <v>0</v>
      </c>
      <c r="R26" s="99">
        <f t="shared" si="20"/>
        <v>0</v>
      </c>
      <c r="S26" s="99">
        <f t="shared" si="20"/>
        <v>0</v>
      </c>
      <c r="T26" s="99">
        <f t="shared" si="20"/>
        <v>0</v>
      </c>
      <c r="U26" s="99">
        <f t="shared" si="20"/>
        <v>0</v>
      </c>
      <c r="V26" s="99">
        <f t="shared" si="20"/>
        <v>0</v>
      </c>
      <c r="W26" s="99">
        <f t="shared" si="20"/>
        <v>0</v>
      </c>
      <c r="X26" s="99">
        <f t="shared" si="20"/>
        <v>0</v>
      </c>
      <c r="Y26" s="99">
        <f t="shared" si="20"/>
        <v>0</v>
      </c>
      <c r="Z26" s="99">
        <f t="shared" si="20"/>
        <v>0</v>
      </c>
      <c r="AA26" s="99">
        <f t="shared" si="20"/>
        <v>0</v>
      </c>
      <c r="AB26" s="99">
        <f t="shared" si="20"/>
        <v>0</v>
      </c>
      <c r="AC26" s="99">
        <f t="shared" si="20"/>
        <v>0</v>
      </c>
      <c r="AD26" s="99">
        <f t="shared" si="20"/>
        <v>0</v>
      </c>
    </row>
    <row r="27" spans="1:30" ht="13.5" thickBot="1">
      <c r="A27" s="40" t="s">
        <v>15</v>
      </c>
      <c r="B27" s="41">
        <f ca="1">(B23-B22)/365</f>
        <v>7.6712328767123292E-2</v>
      </c>
      <c r="C27" s="107">
        <f t="shared" ref="C27:AD27" ca="1" si="21">(C23-C22)/365</f>
        <v>7.3972602739726029E-2</v>
      </c>
      <c r="D27" s="107">
        <f t="shared" ca="1" si="21"/>
        <v>7.1232876712328766E-2</v>
      </c>
      <c r="E27" s="107">
        <f t="shared" ca="1" si="21"/>
        <v>6.8493150684931503E-2</v>
      </c>
      <c r="F27" s="107">
        <f t="shared" ca="1" si="21"/>
        <v>6.575342465753424E-2</v>
      </c>
      <c r="G27" s="107">
        <f t="shared" ca="1" si="21"/>
        <v>6.3013698630136991E-2</v>
      </c>
      <c r="H27" s="107">
        <f t="shared" ca="1" si="21"/>
        <v>6.0273972602739728E-2</v>
      </c>
      <c r="I27" s="107">
        <f t="shared" ca="1" si="21"/>
        <v>5.7534246575342465E-2</v>
      </c>
      <c r="J27" s="107">
        <f t="shared" ca="1" si="21"/>
        <v>5.4794520547945202E-2</v>
      </c>
      <c r="K27" s="107">
        <f t="shared" ca="1" si="21"/>
        <v>5.2054794520547946E-2</v>
      </c>
      <c r="L27" s="107">
        <f t="shared" ca="1" si="21"/>
        <v>4.9315068493150684E-2</v>
      </c>
      <c r="M27" s="107">
        <f t="shared" ca="1" si="21"/>
        <v>4.6575342465753428E-2</v>
      </c>
      <c r="N27" s="107">
        <f t="shared" ca="1" si="21"/>
        <v>4.3835616438356165E-2</v>
      </c>
      <c r="O27" s="107">
        <f t="shared" ca="1" si="21"/>
        <v>4.1095890410958902E-2</v>
      </c>
      <c r="P27" s="107">
        <f t="shared" ca="1" si="21"/>
        <v>3.8356164383561646E-2</v>
      </c>
      <c r="Q27" s="107">
        <f t="shared" ca="1" si="21"/>
        <v>3.5616438356164383E-2</v>
      </c>
      <c r="R27" s="107">
        <f t="shared" ca="1" si="21"/>
        <v>3.287671232876712E-2</v>
      </c>
      <c r="S27" s="107">
        <f t="shared" ca="1" si="21"/>
        <v>3.0136986301369864E-2</v>
      </c>
      <c r="T27" s="107">
        <f t="shared" ca="1" si="21"/>
        <v>2.7397260273972601E-2</v>
      </c>
      <c r="U27" s="107">
        <f t="shared" ca="1" si="21"/>
        <v>2.4657534246575342E-2</v>
      </c>
      <c r="V27" s="107">
        <f t="shared" ca="1" si="21"/>
        <v>2.1917808219178082E-2</v>
      </c>
      <c r="W27" s="107">
        <f t="shared" ca="1" si="21"/>
        <v>1.9178082191780823E-2</v>
      </c>
      <c r="X27" s="107">
        <f t="shared" ca="1" si="21"/>
        <v>1.643835616438356E-2</v>
      </c>
      <c r="Y27" s="107">
        <f t="shared" ca="1" si="21"/>
        <v>1.3698630136986301E-2</v>
      </c>
      <c r="Z27" s="107">
        <f t="shared" ca="1" si="21"/>
        <v>1.0958904109589041E-2</v>
      </c>
      <c r="AA27" s="107">
        <f t="shared" ca="1" si="21"/>
        <v>8.21917808219178E-3</v>
      </c>
      <c r="AB27" s="107">
        <f t="shared" ca="1" si="21"/>
        <v>5.4794520547945206E-3</v>
      </c>
      <c r="AC27" s="107">
        <f t="shared" ca="1" si="21"/>
        <v>2.7397260273972603E-3</v>
      </c>
      <c r="AD27" s="107">
        <f t="shared" ca="1" si="21"/>
        <v>0</v>
      </c>
    </row>
    <row r="28" spans="1:30">
      <c r="A28" s="58" t="s">
        <v>11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60"/>
    </row>
    <row r="29" spans="1:30">
      <c r="A29" s="50" t="s">
        <v>95</v>
      </c>
      <c r="B29" s="108">
        <f ca="1">CallOption(B20,B21,B27,B25,B24,B26)+B21</f>
        <v>6275.0721770945775</v>
      </c>
      <c r="C29" s="108">
        <f t="shared" ref="C29:AD29" ca="1" si="22">CallOption(C20,C21,C27,C25,C24,C26)+C21</f>
        <v>6144.5576224616543</v>
      </c>
      <c r="D29" s="108">
        <f t="shared" ca="1" si="22"/>
        <v>6137.5932655251472</v>
      </c>
      <c r="E29" s="108">
        <f t="shared" ca="1" si="22"/>
        <v>6130.1783833211857</v>
      </c>
      <c r="F29" s="108">
        <f t="shared" ca="1" si="22"/>
        <v>6139.5022764270288</v>
      </c>
      <c r="G29" s="108">
        <f t="shared" ca="1" si="22"/>
        <v>6118.3000843735008</v>
      </c>
      <c r="H29" s="108">
        <f t="shared" ca="1" si="22"/>
        <v>6122.7059647321503</v>
      </c>
      <c r="I29" s="108">
        <f t="shared" ca="1" si="22"/>
        <v>6143.4218480505842</v>
      </c>
      <c r="J29" s="108">
        <f t="shared" ca="1" si="22"/>
        <v>6128.9981014112891</v>
      </c>
      <c r="K29" s="108">
        <f t="shared" ca="1" si="22"/>
        <v>6102.4435167136826</v>
      </c>
      <c r="L29" s="108">
        <f t="shared" ca="1" si="22"/>
        <v>6125.6039512612788</v>
      </c>
      <c r="M29" s="108">
        <f t="shared" ca="1" si="22"/>
        <v>6124.0463582276507</v>
      </c>
      <c r="N29" s="108">
        <f t="shared" ca="1" si="22"/>
        <v>6119.2480851068321</v>
      </c>
      <c r="O29" s="108">
        <f t="shared" ca="1" si="22"/>
        <v>6115.3828004271418</v>
      </c>
      <c r="P29" s="108">
        <f t="shared" ca="1" si="22"/>
        <v>6097.4031016726312</v>
      </c>
      <c r="Q29" s="108">
        <f t="shared" ca="1" si="22"/>
        <v>6105.7100608300434</v>
      </c>
      <c r="R29" s="108">
        <f t="shared" ca="1" si="22"/>
        <v>6078.1486001535141</v>
      </c>
      <c r="S29" s="108">
        <f t="shared" ca="1" si="22"/>
        <v>6062.7654491845824</v>
      </c>
      <c r="T29" s="108">
        <f t="shared" ca="1" si="22"/>
        <v>6067.1920791164175</v>
      </c>
      <c r="U29" s="108">
        <f t="shared" ca="1" si="22"/>
        <v>6052.0240850914515</v>
      </c>
      <c r="V29" s="108">
        <f t="shared" ca="1" si="22"/>
        <v>6053.2172219680497</v>
      </c>
      <c r="W29" s="108">
        <f t="shared" ca="1" si="22"/>
        <v>6067.4943431809879</v>
      </c>
      <c r="X29" s="108">
        <f t="shared" ca="1" si="22"/>
        <v>6047.9490865888838</v>
      </c>
      <c r="Y29" s="108">
        <f t="shared" ca="1" si="22"/>
        <v>6036.1313619631237</v>
      </c>
      <c r="Z29" s="108">
        <f t="shared" ca="1" si="22"/>
        <v>6027.6439553725413</v>
      </c>
      <c r="AA29" s="108">
        <f t="shared" ca="1" si="22"/>
        <v>6022.3720979158325</v>
      </c>
      <c r="AB29" s="108">
        <f t="shared" ca="1" si="22"/>
        <v>6031.4267598851839</v>
      </c>
      <c r="AC29" s="108">
        <f t="shared" ca="1" si="22"/>
        <v>6006.5209775692711</v>
      </c>
      <c r="AD29" s="109" t="e">
        <f t="shared" ca="1" si="22"/>
        <v>#VALUE!</v>
      </c>
    </row>
    <row r="30" spans="1:30">
      <c r="A30" s="50" t="s">
        <v>96</v>
      </c>
      <c r="B30" s="108">
        <f ca="1">B29-B21</f>
        <v>275.07217709457746</v>
      </c>
      <c r="C30" s="108">
        <f t="shared" ref="C30:AD30" ca="1" si="23">C29-C21</f>
        <v>144.55762246165432</v>
      </c>
      <c r="D30" s="108">
        <f t="shared" ca="1" si="23"/>
        <v>137.59326552514722</v>
      </c>
      <c r="E30" s="108">
        <f t="shared" ca="1" si="23"/>
        <v>130.17838332118572</v>
      </c>
      <c r="F30" s="108">
        <f t="shared" ca="1" si="23"/>
        <v>139.50227642702885</v>
      </c>
      <c r="G30" s="108">
        <f t="shared" ca="1" si="23"/>
        <v>118.30008437350079</v>
      </c>
      <c r="H30" s="108">
        <f t="shared" ca="1" si="23"/>
        <v>122.70596473215028</v>
      </c>
      <c r="I30" s="108">
        <f t="shared" ca="1" si="23"/>
        <v>143.42184805058423</v>
      </c>
      <c r="J30" s="108">
        <f t="shared" ca="1" si="23"/>
        <v>128.9981014112891</v>
      </c>
      <c r="K30" s="108">
        <f t="shared" ca="1" si="23"/>
        <v>102.44351671368258</v>
      </c>
      <c r="L30" s="108">
        <f t="shared" ca="1" si="23"/>
        <v>125.60395126127878</v>
      </c>
      <c r="M30" s="108">
        <f t="shared" ca="1" si="23"/>
        <v>124.04635822765067</v>
      </c>
      <c r="N30" s="108">
        <f t="shared" ca="1" si="23"/>
        <v>119.24808510683215</v>
      </c>
      <c r="O30" s="108">
        <f t="shared" ca="1" si="23"/>
        <v>115.38280042714177</v>
      </c>
      <c r="P30" s="108">
        <f t="shared" ca="1" si="23"/>
        <v>97.403101672631237</v>
      </c>
      <c r="Q30" s="108">
        <f t="shared" ca="1" si="23"/>
        <v>105.7100608300434</v>
      </c>
      <c r="R30" s="108">
        <f t="shared" ca="1" si="23"/>
        <v>78.148600153514053</v>
      </c>
      <c r="S30" s="108">
        <f t="shared" ca="1" si="23"/>
        <v>62.765449184582394</v>
      </c>
      <c r="T30" s="108">
        <f t="shared" ca="1" si="23"/>
        <v>67.192079116417517</v>
      </c>
      <c r="U30" s="108">
        <f t="shared" ca="1" si="23"/>
        <v>52.024085091451525</v>
      </c>
      <c r="V30" s="108">
        <f t="shared" ca="1" si="23"/>
        <v>53.217221968049671</v>
      </c>
      <c r="W30" s="108">
        <f t="shared" ca="1" si="23"/>
        <v>67.494343180987926</v>
      </c>
      <c r="X30" s="108">
        <f t="shared" ca="1" si="23"/>
        <v>47.949086588883802</v>
      </c>
      <c r="Y30" s="108">
        <f t="shared" ca="1" si="23"/>
        <v>36.131361963123709</v>
      </c>
      <c r="Z30" s="108">
        <f t="shared" ca="1" si="23"/>
        <v>27.643955372541313</v>
      </c>
      <c r="AA30" s="108">
        <f t="shared" ca="1" si="23"/>
        <v>22.372097915832455</v>
      </c>
      <c r="AB30" s="108">
        <f t="shared" ca="1" si="23"/>
        <v>31.426759885183856</v>
      </c>
      <c r="AC30" s="108">
        <f t="shared" ca="1" si="23"/>
        <v>6.5209775692710537</v>
      </c>
      <c r="AD30" s="109" t="e">
        <f t="shared" ca="1" si="23"/>
        <v>#VALUE!</v>
      </c>
    </row>
    <row r="31" spans="1:30">
      <c r="A31" s="61" t="s">
        <v>92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3"/>
    </row>
    <row r="32" spans="1:30">
      <c r="A32" s="50" t="s">
        <v>95</v>
      </c>
      <c r="B32" s="108">
        <f ca="1">PutOption(B20,B21,B27,B25,B24,B26)+B21</f>
        <v>6073.7901912189072</v>
      </c>
      <c r="C32" s="108">
        <f t="shared" ref="C32:AD32" ca="1" si="24">PutOption(C20,C21,C27,C25,C24,C26)+C21</f>
        <v>6152.7450906791018</v>
      </c>
      <c r="D32" s="108">
        <f t="shared" ca="1" si="24"/>
        <v>6154.2505502115328</v>
      </c>
      <c r="E32" s="108">
        <f t="shared" ca="1" si="24"/>
        <v>6156.3058469416947</v>
      </c>
      <c r="F32" s="108">
        <f t="shared" ca="1" si="24"/>
        <v>6141.1002815362317</v>
      </c>
      <c r="G32" s="108">
        <f t="shared" ca="1" si="24"/>
        <v>6157.3689936153769</v>
      </c>
      <c r="H32" s="108">
        <f t="shared" ca="1" si="24"/>
        <v>6146.2461408401077</v>
      </c>
      <c r="I32" s="108">
        <f t="shared" ca="1" si="24"/>
        <v>6120.4336538474854</v>
      </c>
      <c r="J32" s="108">
        <f t="shared" ca="1" si="24"/>
        <v>6127.481899809467</v>
      </c>
      <c r="K32" s="108">
        <f t="shared" ca="1" si="24"/>
        <v>6149.3996707149709</v>
      </c>
      <c r="L32" s="108">
        <f t="shared" ca="1" si="24"/>
        <v>6118.0328239570263</v>
      </c>
      <c r="M32" s="108">
        <f t="shared" ca="1" si="24"/>
        <v>6112.9483127987496</v>
      </c>
      <c r="N32" s="108">
        <f t="shared" ca="1" si="24"/>
        <v>6110.6234848237345</v>
      </c>
      <c r="O32" s="108">
        <f t="shared" ca="1" si="24"/>
        <v>6107.2320086498839</v>
      </c>
      <c r="P32" s="108">
        <f t="shared" ca="1" si="24"/>
        <v>6117.7264818508584</v>
      </c>
      <c r="Q32" s="108">
        <f t="shared" ca="1" si="24"/>
        <v>6101.5079765030277</v>
      </c>
      <c r="R32" s="108">
        <f t="shared" ca="1" si="24"/>
        <v>6123.4214149501795</v>
      </c>
      <c r="S32" s="108">
        <f t="shared" ca="1" si="24"/>
        <v>6135.5135268235263</v>
      </c>
      <c r="T32" s="108">
        <f t="shared" ca="1" si="24"/>
        <v>6118.4157834059297</v>
      </c>
      <c r="U32" s="108">
        <f t="shared" ca="1" si="24"/>
        <v>6130.7237799295426</v>
      </c>
      <c r="V32" s="108">
        <f t="shared" ca="1" si="24"/>
        <v>6116.3932713424674</v>
      </c>
      <c r="W32" s="108">
        <f t="shared" ca="1" si="24"/>
        <v>6085.1471111692426</v>
      </c>
      <c r="X32" s="108">
        <f t="shared" ca="1" si="24"/>
        <v>6098.0789373582684</v>
      </c>
      <c r="Y32" s="108">
        <f t="shared" ca="1" si="24"/>
        <v>6102.7386597707373</v>
      </c>
      <c r="Z32" s="108">
        <f t="shared" ca="1" si="24"/>
        <v>6101.729064565312</v>
      </c>
      <c r="AA32" s="108">
        <f t="shared" ca="1" si="24"/>
        <v>6091.9353829305355</v>
      </c>
      <c r="AB32" s="108">
        <f t="shared" ca="1" si="24"/>
        <v>6051.4685852484708</v>
      </c>
      <c r="AC32" s="108">
        <f t="shared" ca="1" si="24"/>
        <v>6075.0417078976843</v>
      </c>
      <c r="AD32" s="108" t="e">
        <f t="shared" ca="1" si="24"/>
        <v>#VALUE!</v>
      </c>
    </row>
    <row r="33" spans="1:30" ht="13.5" thickBot="1">
      <c r="A33" s="51" t="s">
        <v>96</v>
      </c>
      <c r="B33" s="108">
        <f ca="1">B32-B21</f>
        <v>73.790191218907239</v>
      </c>
      <c r="C33" s="108">
        <f t="shared" ref="C33:AD33" ca="1" si="25">C32-C21</f>
        <v>152.74509067910185</v>
      </c>
      <c r="D33" s="108">
        <f t="shared" ca="1" si="25"/>
        <v>154.25055021153275</v>
      </c>
      <c r="E33" s="108">
        <f t="shared" ca="1" si="25"/>
        <v>156.30584694169465</v>
      </c>
      <c r="F33" s="108">
        <f t="shared" ca="1" si="25"/>
        <v>141.10028153623171</v>
      </c>
      <c r="G33" s="108">
        <f t="shared" ca="1" si="25"/>
        <v>157.36899361537689</v>
      </c>
      <c r="H33" s="108">
        <f t="shared" ca="1" si="25"/>
        <v>146.24614084010773</v>
      </c>
      <c r="I33" s="108">
        <f t="shared" ca="1" si="25"/>
        <v>120.4336538474854</v>
      </c>
      <c r="J33" s="108">
        <f t="shared" ca="1" si="25"/>
        <v>127.481899809467</v>
      </c>
      <c r="K33" s="108">
        <f t="shared" ca="1" si="25"/>
        <v>149.39967071497085</v>
      </c>
      <c r="L33" s="108">
        <f t="shared" ca="1" si="25"/>
        <v>118.03282395702627</v>
      </c>
      <c r="M33" s="108">
        <f t="shared" ca="1" si="25"/>
        <v>112.94831279874961</v>
      </c>
      <c r="N33" s="108">
        <f t="shared" ca="1" si="25"/>
        <v>110.62348482373454</v>
      </c>
      <c r="O33" s="108">
        <f t="shared" ca="1" si="25"/>
        <v>107.23200864988394</v>
      </c>
      <c r="P33" s="108">
        <f t="shared" ca="1" si="25"/>
        <v>117.72648185085836</v>
      </c>
      <c r="Q33" s="108">
        <f t="shared" ca="1" si="25"/>
        <v>101.50797650302775</v>
      </c>
      <c r="R33" s="108">
        <f t="shared" ca="1" si="25"/>
        <v>123.4214149501795</v>
      </c>
      <c r="S33" s="108">
        <f t="shared" ca="1" si="25"/>
        <v>135.51352682352626</v>
      </c>
      <c r="T33" s="108">
        <f t="shared" ca="1" si="25"/>
        <v>118.41578340592969</v>
      </c>
      <c r="U33" s="108">
        <f t="shared" ca="1" si="25"/>
        <v>130.72377992954262</v>
      </c>
      <c r="V33" s="108">
        <f t="shared" ca="1" si="25"/>
        <v>116.39327134246741</v>
      </c>
      <c r="W33" s="108">
        <f t="shared" ca="1" si="25"/>
        <v>85.147111169242635</v>
      </c>
      <c r="X33" s="108">
        <f t="shared" ca="1" si="25"/>
        <v>98.078937358268377</v>
      </c>
      <c r="Y33" s="108">
        <f t="shared" ca="1" si="25"/>
        <v>102.73865977073729</v>
      </c>
      <c r="Z33" s="108">
        <f t="shared" ca="1" si="25"/>
        <v>101.729064565312</v>
      </c>
      <c r="AA33" s="108">
        <f t="shared" ca="1" si="25"/>
        <v>91.935382930535525</v>
      </c>
      <c r="AB33" s="108">
        <f t="shared" ca="1" si="25"/>
        <v>51.468585248470845</v>
      </c>
      <c r="AC33" s="108">
        <f t="shared" ca="1" si="25"/>
        <v>75.041707897684319</v>
      </c>
      <c r="AD33" s="108" t="e">
        <f t="shared" ca="1" si="25"/>
        <v>#VALUE!</v>
      </c>
    </row>
    <row r="35" spans="1:30" ht="13.5" thickBot="1">
      <c r="A35" s="89" t="s">
        <v>100</v>
      </c>
      <c r="B35" s="45"/>
      <c r="C35" s="90" t="s">
        <v>101</v>
      </c>
    </row>
    <row r="36" spans="1:30" ht="15">
      <c r="B36" s="76">
        <v>6200</v>
      </c>
      <c r="C36" s="90" t="s">
        <v>102</v>
      </c>
    </row>
    <row r="37" spans="1:30">
      <c r="A37" s="73" t="s">
        <v>0</v>
      </c>
      <c r="B37" s="74">
        <v>6160</v>
      </c>
      <c r="C37" s="20" t="s">
        <v>103</v>
      </c>
    </row>
    <row r="38" spans="1:30">
      <c r="A38" s="35" t="s">
        <v>14</v>
      </c>
      <c r="B38" s="42">
        <v>6000</v>
      </c>
      <c r="C38" s="20" t="s">
        <v>18</v>
      </c>
    </row>
    <row r="39" spans="1:30">
      <c r="A39" s="35" t="s">
        <v>3</v>
      </c>
      <c r="B39" s="43">
        <v>41607</v>
      </c>
      <c r="C39" s="20"/>
    </row>
    <row r="40" spans="1:30">
      <c r="A40" s="35" t="s">
        <v>2</v>
      </c>
      <c r="B40" s="43">
        <v>41635</v>
      </c>
      <c r="C40" s="20" t="s">
        <v>16</v>
      </c>
    </row>
    <row r="41" spans="1:30">
      <c r="A41" s="35" t="s">
        <v>8</v>
      </c>
      <c r="B41" s="44">
        <v>0.23</v>
      </c>
      <c r="C41" s="20" t="s">
        <v>19</v>
      </c>
    </row>
    <row r="42" spans="1:30">
      <c r="A42" s="35" t="s">
        <v>1</v>
      </c>
      <c r="B42" s="45">
        <v>0.09</v>
      </c>
      <c r="C42" s="20" t="s">
        <v>20</v>
      </c>
    </row>
    <row r="43" spans="1:30">
      <c r="A43" s="35" t="s">
        <v>69</v>
      </c>
      <c r="B43" s="45">
        <v>0</v>
      </c>
      <c r="C43" s="20" t="s">
        <v>70</v>
      </c>
    </row>
    <row r="44" spans="1:30">
      <c r="A44" s="40" t="s">
        <v>15</v>
      </c>
      <c r="B44" s="47">
        <v>7.6712328767123292E-2</v>
      </c>
    </row>
  </sheetData>
  <sheetProtection formatCells="0" formatColumns="0" formatRows="0" insertColumns="0" insertRows="0" insertHyperlinks="0" deleteColumns="0" deleteRows="0"/>
  <mergeCells count="6">
    <mergeCell ref="A11:AD11"/>
    <mergeCell ref="A14:AD14"/>
    <mergeCell ref="A28:AD28"/>
    <mergeCell ref="A31:AD31"/>
    <mergeCell ref="C1:AD2"/>
    <mergeCell ref="C18:AD19"/>
  </mergeCells>
  <pageMargins left="0.7" right="0.7" top="0.75" bottom="0.75" header="0.3" footer="0.3"/>
  <pageSetup orientation="portrait" r:id="rId1"/>
  <ignoredErrors>
    <ignoredError sqref="C5:D5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I23"/>
  <sheetViews>
    <sheetView showGridLines="0" workbookViewId="0">
      <selection activeCell="D12" sqref="D12"/>
    </sheetView>
  </sheetViews>
  <sheetFormatPr defaultRowHeight="12.75"/>
  <cols>
    <col min="1" max="1" width="2.7109375" customWidth="1"/>
    <col min="2" max="2" width="3.85546875" customWidth="1"/>
    <col min="3" max="3" width="8" bestFit="1" customWidth="1"/>
    <col min="4" max="4" width="30.7109375" bestFit="1" customWidth="1"/>
    <col min="5" max="5" width="3.7109375" customWidth="1"/>
    <col min="6" max="6" width="10" bestFit="1" customWidth="1"/>
    <col min="7" max="7" width="3.28515625" customWidth="1"/>
    <col min="8" max="8" width="30.7109375" customWidth="1"/>
  </cols>
  <sheetData>
    <row r="1" spans="1:9">
      <c r="A1" s="21"/>
      <c r="B1" s="21"/>
      <c r="C1" s="21"/>
      <c r="D1" s="21"/>
      <c r="E1" s="21"/>
      <c r="F1" s="21"/>
      <c r="G1" s="21"/>
      <c r="H1" s="21"/>
      <c r="I1" s="21"/>
    </row>
    <row r="2" spans="1:9">
      <c r="A2" s="21"/>
      <c r="B2" s="21"/>
      <c r="C2" s="21"/>
      <c r="D2" s="65" t="s">
        <v>26</v>
      </c>
      <c r="E2" s="65"/>
      <c r="F2" s="65"/>
      <c r="G2" s="65"/>
      <c r="H2" s="65"/>
      <c r="I2" s="21"/>
    </row>
    <row r="3" spans="1:9">
      <c r="A3" s="21"/>
      <c r="B3" s="21"/>
      <c r="C3" s="21"/>
      <c r="D3" s="22" t="s">
        <v>27</v>
      </c>
      <c r="E3" s="21"/>
      <c r="F3" s="22" t="s">
        <v>29</v>
      </c>
      <c r="G3" s="21"/>
      <c r="H3" s="22" t="s">
        <v>9</v>
      </c>
      <c r="I3" s="21"/>
    </row>
    <row r="4" spans="1:9" ht="12.75" customHeight="1">
      <c r="A4" s="21"/>
      <c r="B4" s="66" t="s">
        <v>28</v>
      </c>
      <c r="C4" s="67" t="s">
        <v>10</v>
      </c>
      <c r="D4" s="23" t="s">
        <v>35</v>
      </c>
      <c r="E4" s="21"/>
      <c r="F4" s="23" t="s">
        <v>31</v>
      </c>
      <c r="G4" s="21"/>
      <c r="H4" s="23" t="s">
        <v>36</v>
      </c>
      <c r="I4" s="21"/>
    </row>
    <row r="5" spans="1:9">
      <c r="A5" s="21"/>
      <c r="B5" s="66"/>
      <c r="C5" s="67"/>
      <c r="D5" s="24" t="s">
        <v>37</v>
      </c>
      <c r="E5" s="21"/>
      <c r="F5" s="24" t="s">
        <v>32</v>
      </c>
      <c r="G5" s="21"/>
      <c r="H5" s="24" t="s">
        <v>37</v>
      </c>
      <c r="I5" s="21"/>
    </row>
    <row r="6" spans="1:9">
      <c r="A6" s="21"/>
      <c r="B6" s="66"/>
      <c r="C6" s="67"/>
      <c r="D6" s="25" t="s">
        <v>50</v>
      </c>
      <c r="E6" s="21"/>
      <c r="F6" s="24"/>
      <c r="G6" s="21"/>
      <c r="H6" s="25" t="s">
        <v>53</v>
      </c>
      <c r="I6" s="21"/>
    </row>
    <row r="7" spans="1:9">
      <c r="A7" s="21"/>
      <c r="B7" s="66"/>
      <c r="C7" s="67"/>
      <c r="D7" s="25" t="s">
        <v>54</v>
      </c>
      <c r="E7" s="21"/>
      <c r="F7" s="24"/>
      <c r="G7" s="21"/>
      <c r="H7" s="25" t="s">
        <v>55</v>
      </c>
      <c r="I7" s="21"/>
    </row>
    <row r="8" spans="1:9">
      <c r="A8" s="21"/>
      <c r="B8" s="66"/>
      <c r="C8" s="67"/>
      <c r="D8" s="24" t="s">
        <v>56</v>
      </c>
      <c r="E8" s="21"/>
      <c r="F8" s="24"/>
      <c r="G8" s="21"/>
      <c r="H8" s="24" t="s">
        <v>57</v>
      </c>
      <c r="I8" s="21"/>
    </row>
    <row r="9" spans="1:9">
      <c r="A9" s="21"/>
      <c r="B9" s="66"/>
      <c r="C9" s="67"/>
      <c r="D9" s="24" t="s">
        <v>58</v>
      </c>
      <c r="E9" s="21"/>
      <c r="F9" s="24"/>
      <c r="G9" s="21"/>
      <c r="H9" s="24" t="s">
        <v>59</v>
      </c>
      <c r="I9" s="21"/>
    </row>
    <row r="10" spans="1:9">
      <c r="A10" s="21"/>
      <c r="B10" s="66"/>
      <c r="C10" s="24"/>
      <c r="D10" s="21" t="s">
        <v>38</v>
      </c>
      <c r="E10" s="21"/>
      <c r="F10" s="21"/>
      <c r="G10" s="21"/>
      <c r="H10" s="21" t="s">
        <v>38</v>
      </c>
      <c r="I10" s="21"/>
    </row>
    <row r="11" spans="1:9">
      <c r="A11" s="21"/>
      <c r="B11" s="66"/>
      <c r="C11" s="67" t="s">
        <v>29</v>
      </c>
      <c r="D11" s="24" t="s">
        <v>43</v>
      </c>
      <c r="E11" s="21"/>
      <c r="F11" s="24" t="s">
        <v>33</v>
      </c>
      <c r="G11" s="21"/>
      <c r="H11" s="24" t="s">
        <v>39</v>
      </c>
      <c r="I11" s="21"/>
    </row>
    <row r="12" spans="1:9">
      <c r="A12" s="21"/>
      <c r="B12" s="66"/>
      <c r="C12" s="67"/>
      <c r="D12" s="24" t="s">
        <v>44</v>
      </c>
      <c r="E12" s="21"/>
      <c r="F12" s="24"/>
      <c r="G12" s="21"/>
      <c r="H12" s="24" t="s">
        <v>40</v>
      </c>
      <c r="I12" s="21"/>
    </row>
    <row r="13" spans="1:9">
      <c r="A13" s="21"/>
      <c r="B13" s="66"/>
      <c r="C13" s="67"/>
      <c r="D13" s="24" t="s">
        <v>46</v>
      </c>
      <c r="E13" s="21"/>
      <c r="F13" s="24"/>
      <c r="G13" s="21"/>
      <c r="H13" s="24" t="s">
        <v>47</v>
      </c>
      <c r="I13" s="21"/>
    </row>
    <row r="14" spans="1:9">
      <c r="A14" s="21"/>
      <c r="B14" s="66"/>
      <c r="C14" s="67"/>
      <c r="D14" s="24" t="s">
        <v>48</v>
      </c>
      <c r="E14" s="21"/>
      <c r="F14" s="24"/>
      <c r="G14" s="21"/>
      <c r="H14" s="24" t="s">
        <v>49</v>
      </c>
      <c r="I14" s="21"/>
    </row>
    <row r="15" spans="1:9">
      <c r="A15" s="21"/>
      <c r="B15" s="66"/>
      <c r="C15" s="24"/>
      <c r="D15" s="26" t="s">
        <v>38</v>
      </c>
      <c r="E15" s="21"/>
      <c r="F15" s="21"/>
      <c r="G15" s="21"/>
      <c r="H15" s="26" t="s">
        <v>38</v>
      </c>
      <c r="I15" s="21"/>
    </row>
    <row r="16" spans="1:9">
      <c r="A16" s="21"/>
      <c r="B16" s="66"/>
      <c r="C16" s="68" t="s">
        <v>30</v>
      </c>
      <c r="D16" s="24" t="s">
        <v>45</v>
      </c>
      <c r="E16" s="21"/>
      <c r="F16" s="24" t="s">
        <v>34</v>
      </c>
      <c r="G16" s="21"/>
      <c r="H16" s="24" t="s">
        <v>41</v>
      </c>
      <c r="I16" s="21"/>
    </row>
    <row r="17" spans="1:9">
      <c r="A17" s="21"/>
      <c r="B17" s="66"/>
      <c r="C17" s="68"/>
      <c r="D17" s="24" t="s">
        <v>42</v>
      </c>
      <c r="E17" s="21"/>
      <c r="F17" s="24" t="s">
        <v>32</v>
      </c>
      <c r="G17" s="21"/>
      <c r="H17" s="24" t="s">
        <v>42</v>
      </c>
      <c r="I17" s="21"/>
    </row>
    <row r="18" spans="1:9">
      <c r="A18" s="21"/>
      <c r="B18" s="66"/>
      <c r="C18" s="69"/>
      <c r="D18" s="25" t="s">
        <v>60</v>
      </c>
      <c r="E18" s="21"/>
      <c r="F18" s="24"/>
      <c r="G18" s="21"/>
      <c r="H18" s="25" t="s">
        <v>51</v>
      </c>
      <c r="I18" s="21"/>
    </row>
    <row r="19" spans="1:9">
      <c r="A19" s="21"/>
      <c r="B19" s="66"/>
      <c r="C19" s="68"/>
      <c r="D19" s="25" t="s">
        <v>52</v>
      </c>
      <c r="E19" s="21"/>
      <c r="F19" s="24"/>
      <c r="G19" s="21"/>
      <c r="H19" s="25" t="s">
        <v>61</v>
      </c>
      <c r="I19" s="21"/>
    </row>
    <row r="20" spans="1:9">
      <c r="A20" s="21"/>
      <c r="B20" s="66"/>
      <c r="C20" s="68"/>
      <c r="D20" s="24" t="s">
        <v>62</v>
      </c>
      <c r="E20" s="21"/>
      <c r="F20" s="24"/>
      <c r="G20" s="21"/>
      <c r="H20" s="24" t="s">
        <v>63</v>
      </c>
      <c r="I20" s="21"/>
    </row>
    <row r="21" spans="1:9">
      <c r="A21" s="21"/>
      <c r="B21" s="66"/>
      <c r="C21" s="68"/>
      <c r="D21" s="24" t="s">
        <v>55</v>
      </c>
      <c r="E21" s="21"/>
      <c r="F21" s="24"/>
      <c r="G21" s="21"/>
      <c r="H21" s="24" t="s">
        <v>64</v>
      </c>
      <c r="I21" s="21"/>
    </row>
    <row r="22" spans="1:9">
      <c r="A22" s="21"/>
      <c r="B22" s="21"/>
      <c r="C22" s="21"/>
      <c r="D22" s="21"/>
      <c r="E22" s="21"/>
      <c r="F22" s="21"/>
      <c r="G22" s="21"/>
      <c r="H22" s="21"/>
      <c r="I22" s="21"/>
    </row>
    <row r="23" spans="1:9">
      <c r="A23" s="21"/>
      <c r="B23" s="21"/>
      <c r="C23" s="21"/>
      <c r="D23" s="21"/>
      <c r="E23" s="21"/>
      <c r="F23" s="21"/>
      <c r="G23" s="21"/>
      <c r="H23" s="21"/>
      <c r="I23" s="21"/>
    </row>
  </sheetData>
  <mergeCells count="5">
    <mergeCell ref="D2:H2"/>
    <mergeCell ref="B4:B21"/>
    <mergeCell ref="C4:C9"/>
    <mergeCell ref="C11:C14"/>
    <mergeCell ref="C16:C2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</vt:vector>
  </HeadingPairs>
  <TitlesOfParts>
    <vt:vector size="6" baseType="lpstr">
      <vt:lpstr>Notes</vt:lpstr>
      <vt:lpstr>Basic</vt:lpstr>
      <vt:lpstr>Option Cal Down</vt:lpstr>
      <vt:lpstr>Tips</vt:lpstr>
      <vt:lpstr>Down Trend Chart</vt:lpstr>
      <vt:lpstr>uptrend chart</vt:lpstr>
    </vt:vector>
  </TitlesOfParts>
  <Company>www.OptionTradingTips.com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McPhee</dc:creator>
  <cp:lastModifiedBy>Gupta Sunil</cp:lastModifiedBy>
  <dcterms:created xsi:type="dcterms:W3CDTF">2004-07-13T06:23:33Z</dcterms:created>
  <dcterms:modified xsi:type="dcterms:W3CDTF">2013-11-28T19:24:09Z</dcterms:modified>
</cp:coreProperties>
</file>